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мета на 2018 год" sheetId="1" r:id="rId1"/>
    <sheet name="К собранию 2017" sheetId="2" r:id="rId2"/>
  </sheets>
  <definedNames>
    <definedName name="_xlnm.Print_Area" localSheetId="1">'К собранию 2017'!$A$1:$I$80</definedName>
    <definedName name="_xlnm.Print_Area" localSheetId="0">'Смета на 2018 год'!$A$1:$M$85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G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 пост. начислению РВЦ. Недобор из-за нижних этажей.</t>
        </r>
      </text>
    </comment>
    <comment ref="J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новый тариф - платят все</t>
        </r>
      </text>
    </comment>
    <comment ref="K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Сумма по старому тарифу - если платят все</t>
        </r>
      </text>
    </comment>
    <comment ref="G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из постоянных начислений РВЦ. Недобор.</t>
        </r>
      </text>
    </comment>
    <comment ref="I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сумма договора без инфляции</t>
        </r>
      </text>
    </comment>
    <comment ref="J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новый тариф платят все но старая сумма
Честный тариф - 1,10</t>
        </r>
      </text>
    </comment>
    <comment ref="G1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пост начисл РВЦ</t>
        </r>
      </text>
    </comment>
    <comment ref="G1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наш годовой приход по текущим расценкам (идеальный)</t>
        </r>
      </text>
    </comment>
    <comment ref="F2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проверить счета </t>
        </r>
      </text>
    </comment>
    <comment ref="G2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 договору</t>
        </r>
      </text>
    </comment>
    <comment ref="G2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 договору</t>
        </r>
      </text>
    </comment>
    <comment ref="C3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от 2100000 всего оборота</t>
        </r>
      </text>
    </comment>
    <comment ref="G3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 факту реально</t>
        </r>
      </text>
    </comment>
    <comment ref="G3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из отчетности банка примерно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 пост. начислению РВЦ. Недобор из-за нижних этажей.</t>
        </r>
      </text>
    </comment>
    <comment ref="J1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новый тариф - платят все</t>
        </r>
      </text>
    </comment>
    <comment ref="K1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Сумма по старому тарифу - если платят все</t>
        </r>
      </text>
    </comment>
    <comment ref="G1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из постоянных начислений РВЦ. Недобор.</t>
        </r>
      </text>
    </comment>
    <comment ref="I1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сумма договора без инфляции</t>
        </r>
      </text>
    </comment>
    <comment ref="J1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новый тариф платят все но старая сумма
Честный тариф - 1,10</t>
        </r>
      </text>
    </comment>
    <comment ref="G1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пост начисл РВЦ</t>
        </r>
      </text>
    </comment>
    <comment ref="G1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наш годовой приход по текущим расценкам (идеальный)</t>
        </r>
      </text>
    </comment>
    <comment ref="F2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проверить счета </t>
        </r>
      </text>
    </comment>
    <comment ref="G2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 договору</t>
        </r>
      </text>
    </comment>
    <comment ref="G2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 договору</t>
        </r>
      </text>
    </comment>
    <comment ref="G2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 договору</t>
        </r>
      </text>
    </comment>
    <comment ref="G3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неучтенные потери - они есть</t>
        </r>
      </text>
    </comment>
    <comment ref="C3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от 2100000 всего оборота</t>
        </r>
      </text>
    </comment>
    <comment ref="G3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 факту реально</t>
        </r>
      </text>
    </comment>
    <comment ref="G3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из отчетности банка примерно</t>
        </r>
      </text>
    </comment>
    <comment ref="C3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от всех начислений на 2100000</t>
        </r>
      </text>
    </comment>
    <comment ref="A3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 счетчику квартир, а не МОП</t>
        </r>
      </text>
    </comment>
  </commentList>
</comments>
</file>

<file path=xl/sharedStrings.xml><?xml version="1.0" encoding="utf-8"?>
<sst xmlns="http://schemas.openxmlformats.org/spreadsheetml/2006/main" count="333" uniqueCount="141">
  <si>
    <t>Статьи дохода</t>
  </si>
  <si>
    <t>Статьи расхода</t>
  </si>
  <si>
    <t>Плата за содержание и ремонт</t>
  </si>
  <si>
    <t>Вывоз мусора</t>
  </si>
  <si>
    <t>ТО лифтов ежегодное освидетельствование</t>
  </si>
  <si>
    <t>1. Эксплуатация, постоянные расходы</t>
  </si>
  <si>
    <t>Услуги РВЦ Северный</t>
  </si>
  <si>
    <t>Канализация - плановая очистка</t>
  </si>
  <si>
    <t>Канализация - аварийный фонд</t>
  </si>
  <si>
    <t>Единица измерения</t>
  </si>
  <si>
    <t>Дезинсекция, дератизация</t>
  </si>
  <si>
    <t>Юридические услуги</t>
  </si>
  <si>
    <t>Покупка ламп накаливания и светильников</t>
  </si>
  <si>
    <t>Страхование лифтов</t>
  </si>
  <si>
    <t>6. Непредвиденные расходы</t>
  </si>
  <si>
    <t>Услуги банка, комиссии</t>
  </si>
  <si>
    <t>куб. м</t>
  </si>
  <si>
    <t>ед.</t>
  </si>
  <si>
    <t>кВт-ч</t>
  </si>
  <si>
    <t>руб.</t>
  </si>
  <si>
    <t>Объём показателя натуральный (договорный)</t>
  </si>
  <si>
    <t>Прогноз увеличения стоимости (4%)</t>
  </si>
  <si>
    <t>ТО лифтов обследование на продление</t>
  </si>
  <si>
    <t>5% от начислений</t>
  </si>
  <si>
    <t>платят все</t>
  </si>
  <si>
    <t>платят не все</t>
  </si>
  <si>
    <t>рассчитано по квитанции</t>
  </si>
  <si>
    <t>среднее - 40 куб м</t>
  </si>
  <si>
    <t>Примечание</t>
  </si>
  <si>
    <t>Стоимость на 1 кв. м</t>
  </si>
  <si>
    <t>Плата за вывоз мусора</t>
  </si>
  <si>
    <t xml:space="preserve">Плата за ежегодное освидетельствование лифтов </t>
  </si>
  <si>
    <t>Плата за содержание домофона</t>
  </si>
  <si>
    <t>Плата за содержание антенны</t>
  </si>
  <si>
    <t>Оплата за размещение оборудования Квант Телеком</t>
  </si>
  <si>
    <t>расчетная общая площадь, кв. м</t>
  </si>
  <si>
    <t>Смета доходов и расходов ТСЖ "Дон" на 2017 год</t>
  </si>
  <si>
    <t>м</t>
  </si>
  <si>
    <t>м кв</t>
  </si>
  <si>
    <t>шт</t>
  </si>
  <si>
    <t>Налог УСНО</t>
  </si>
  <si>
    <t>Зарплата</t>
  </si>
  <si>
    <t>СОИ электроэнергия</t>
  </si>
  <si>
    <t>СОИ горячая вода</t>
  </si>
  <si>
    <t>СОИ холодная вода</t>
  </si>
  <si>
    <t>75 м + 6 колодцев</t>
  </si>
  <si>
    <t>Налоги с з/п (ПН, ПФ, ФСС)</t>
  </si>
  <si>
    <t>по квитанции</t>
  </si>
  <si>
    <t>по статистике</t>
  </si>
  <si>
    <t>Стоимость в месяц</t>
  </si>
  <si>
    <t>Стоимость в год</t>
  </si>
  <si>
    <t>в год по договору</t>
  </si>
  <si>
    <t>ед. в год по договору</t>
  </si>
  <si>
    <t>точки подключения</t>
  </si>
  <si>
    <t>норматив в месяц</t>
  </si>
  <si>
    <t>Тариф</t>
  </si>
  <si>
    <t>кв.м. общей площади</t>
  </si>
  <si>
    <t>нет данных</t>
  </si>
  <si>
    <t>договорной объем в год</t>
  </si>
  <si>
    <t>договорная сумма в год</t>
  </si>
  <si>
    <t>факт в месяц</t>
  </si>
  <si>
    <t>от оборота</t>
  </si>
  <si>
    <t>придется вычислять</t>
  </si>
  <si>
    <t>зеленым шрифтом выделены статьи, одинаковые в приходе и расходе и оплачиваемые в составе квитанции, т.е. расходы компенсируются автоматически</t>
  </si>
  <si>
    <t>Резервный фонд</t>
  </si>
  <si>
    <t>синим шрифтом выделены стандартные статьи расхода</t>
  </si>
  <si>
    <t>красным шрифтом выделены новые либо увеличенные статьи расхода - их надо вынести на собрание</t>
  </si>
  <si>
    <t>Ремонт контейнерной площадки</t>
  </si>
  <si>
    <t>факт 2016</t>
  </si>
  <si>
    <t>2 шт</t>
  </si>
  <si>
    <t>3000(6700)</t>
  </si>
  <si>
    <t>Плата за содержание, обследование, ремонт, запасные части лифтов</t>
  </si>
  <si>
    <t>с учетом подорожания</t>
  </si>
  <si>
    <t>неизменно</t>
  </si>
  <si>
    <t>по нормативам или ОДПУ</t>
  </si>
  <si>
    <t>по среднему</t>
  </si>
  <si>
    <t>прогноз</t>
  </si>
  <si>
    <t>прогноз + капремонт</t>
  </si>
  <si>
    <t>Обновление программы 1-С Бухгалтерия</t>
  </si>
  <si>
    <t>Расходы на информационное обеспечение (ГИС ЖКХ)</t>
  </si>
  <si>
    <t>Материалы и оборудование для текущего ремонта</t>
  </si>
  <si>
    <t>Канцелярия и делопроизводство</t>
  </si>
  <si>
    <t>3. Организационные и накладные расходы</t>
  </si>
  <si>
    <t>4. Зарплата, налоги</t>
  </si>
  <si>
    <r>
      <t>руб. / м</t>
    </r>
    <r>
      <rPr>
        <vertAlign val="superscript"/>
        <sz val="16"/>
        <rFont val="Bookman Old Style"/>
        <family val="1"/>
      </rPr>
      <t>2</t>
    </r>
  </si>
  <si>
    <r>
      <t xml:space="preserve">факт 2016        </t>
    </r>
    <r>
      <rPr>
        <b/>
        <sz val="16"/>
        <rFont val="Bookman Old Style"/>
        <family val="1"/>
      </rPr>
      <t>31235</t>
    </r>
  </si>
  <si>
    <t>2. Текущее обслуживание инженерных систем</t>
  </si>
  <si>
    <t>Мероприятия по энергосбережению (установка светильников, закупка и установка LED-ламп)</t>
  </si>
  <si>
    <t>Заправка картриджа - 1200</t>
  </si>
  <si>
    <t>Бумага - 400</t>
  </si>
  <si>
    <t>Конверты - 300</t>
  </si>
  <si>
    <t>Оплата заказных писем - 400</t>
  </si>
  <si>
    <t>Приобретение пожароустойчивого сейфа</t>
  </si>
  <si>
    <t>5. Плановый текущий ремонт</t>
  </si>
  <si>
    <t>Погашение разницы оплаты электроэнергии жильцов и ТСЖ, не относящейся к СОИ (хищения)</t>
  </si>
  <si>
    <t>Ремонт и гидроизоляция балконных плит верхних этажей</t>
  </si>
  <si>
    <t xml:space="preserve">Ремонт вент. каналов верхнего техэтажа </t>
  </si>
  <si>
    <t>Косметический ремонт входной группы подъездов</t>
  </si>
  <si>
    <t>Ремонт монтажных щитков электрооборудования</t>
  </si>
  <si>
    <t>Промывка и опрессовка системы отопления с закупкой спец. оборудования</t>
  </si>
  <si>
    <t>ИТОГО доходы:</t>
  </si>
  <si>
    <t>ИТОГО расходы:</t>
  </si>
  <si>
    <t>Ремонт и техобслуживание лифтов</t>
  </si>
  <si>
    <t>Неоплаченные задолженности жильцов перед ТСЖ (по статье содержания и ремонта дома)</t>
  </si>
  <si>
    <t>Утепление труб ГВС</t>
  </si>
  <si>
    <t>ИТОГО</t>
  </si>
  <si>
    <t xml:space="preserve">Проверка вент. каналов </t>
  </si>
  <si>
    <t>Приобретение Снегоуборочной машины</t>
  </si>
  <si>
    <t>Ремонт цокольного этажа</t>
  </si>
  <si>
    <t>оформление документов</t>
  </si>
  <si>
    <t>Оплата долга Золотарева кв.31</t>
  </si>
  <si>
    <t>Диагностика лежаков канализации</t>
  </si>
  <si>
    <t>Поверка Системы учёта теплоносителя</t>
  </si>
  <si>
    <t>ООО "Теплоавтоматика"</t>
  </si>
  <si>
    <t>Промывка опресовка отопления</t>
  </si>
  <si>
    <t>Ревизия отстойников на тепловых узлах      4 Шт.</t>
  </si>
  <si>
    <t>ИП Неклюдов</t>
  </si>
  <si>
    <t>ООО " БАУ Мастер"</t>
  </si>
  <si>
    <t>Врезка кранов  для стравльвания воздуха в отоплении на одно крыло       с материалом 1000руб</t>
  </si>
  <si>
    <t>Гидроизоляция козырька  2 подезд</t>
  </si>
  <si>
    <t>Ремонт фундамента и отмостки</t>
  </si>
  <si>
    <t>Замена 2х шаровых кранов на подкачке ГВС    2шт.</t>
  </si>
  <si>
    <t>работа и материалы</t>
  </si>
  <si>
    <t xml:space="preserve">Крепеж тепловых узлов </t>
  </si>
  <si>
    <t>Замена вставки и врезка воды для промывки тепловой узел 1</t>
  </si>
  <si>
    <t>Оплата за размещение оборудования FREEDOM</t>
  </si>
  <si>
    <t>Рост тарифов РСО вырос на 3,6%, плата за кв.м должна быть увел до 14.50руб при14 руб - 1 031 000</t>
  </si>
  <si>
    <t>застраховано</t>
  </si>
  <si>
    <t>Очистка магнитных фильтров (в обратке отопления)  2 ШТ.</t>
  </si>
  <si>
    <t>Поготовка, ксерокопирование информационных материалов, договоров,устава для ОСС</t>
  </si>
  <si>
    <t>Выплата выходного пособия при сокращении штатной единицы лифтера(Белашовой Т.М.)</t>
  </si>
  <si>
    <t>Оплата задолженности МКП  Воронежтеплосеть за неплательщиков по Претензии или суду</t>
  </si>
  <si>
    <t>Экономия  средств 2017</t>
  </si>
  <si>
    <t>Со счета капитального ремонта</t>
  </si>
  <si>
    <t>Смета доходов и расходов                             ТСЖ "ДОН" на 2018 год</t>
  </si>
  <si>
    <t>1 квартира - 1990 руб</t>
  </si>
  <si>
    <t>Материалы, иструменты и оборудование для текущего ремонта</t>
  </si>
  <si>
    <t>расход   бумаги на Претезии,ответы ,  в ГЖИ идр., бухгалтерская, налоговая и статист.отчетность, замена картриджей, почтовые расходы</t>
  </si>
  <si>
    <t>Материалы для замены стояков в 1 комн кварипрах на пластиковые</t>
  </si>
  <si>
    <t xml:space="preserve">Капитальный ремонт  проект </t>
  </si>
  <si>
    <t xml:space="preserve">На 01.03.2018 долг  перед МКП "Воронежтеплосеть"  290 452 руб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</si>
</sst>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7"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name val="Bookman Old Style"/>
      <family val="1"/>
    </font>
    <font>
      <b/>
      <sz val="20"/>
      <color indexed="8"/>
      <name val="Bookman Old Style"/>
      <family val="1"/>
    </font>
    <font>
      <sz val="20"/>
      <color indexed="8"/>
      <name val="Bookman Old Style"/>
      <family val="1"/>
    </font>
    <font>
      <sz val="20"/>
      <name val="Bookman Old Style"/>
      <family val="1"/>
    </font>
    <font>
      <u val="single"/>
      <sz val="16"/>
      <name val="Bookman Old Style"/>
      <family val="1"/>
    </font>
    <font>
      <sz val="16"/>
      <name val="Bookman Old Style"/>
      <family val="1"/>
    </font>
    <font>
      <vertAlign val="superscript"/>
      <sz val="16"/>
      <name val="Bookman Old Style"/>
      <family val="1"/>
    </font>
    <font>
      <b/>
      <sz val="16"/>
      <name val="Bookman Old Style"/>
      <family val="1"/>
    </font>
    <font>
      <sz val="16"/>
      <color indexed="30"/>
      <name val="Bookman Old Style"/>
      <family val="1"/>
    </font>
    <font>
      <sz val="8"/>
      <name val="Calibri"/>
      <family val="2"/>
    </font>
    <font>
      <sz val="12"/>
      <color indexed="8"/>
      <name val="Bookman Old Style"/>
      <family val="1"/>
    </font>
    <font>
      <b/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4"/>
      <name val="Bookman Old Style"/>
      <family val="1"/>
    </font>
    <font>
      <b/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sz val="11"/>
      <color indexed="8"/>
      <name val="Bookman Old Style"/>
      <family val="1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2" fontId="5" fillId="0" borderId="1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2" fontId="8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0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3" fontId="10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3" fontId="14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3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3" fontId="14" fillId="0" borderId="12" xfId="0" applyNumberFormat="1" applyFont="1" applyFill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17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3" fontId="17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/>
    </xf>
    <xf numFmtId="0" fontId="13" fillId="0" borderId="11" xfId="0" applyFont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22" fillId="0" borderId="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/>
    </xf>
    <xf numFmtId="3" fontId="13" fillId="0" borderId="11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3" fontId="13" fillId="0" borderId="1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 horizontal="center" vertical="center"/>
    </xf>
    <xf numFmtId="3" fontId="5" fillId="32" borderId="11" xfId="0" applyNumberFormat="1" applyFont="1" applyFill="1" applyBorder="1" applyAlignment="1">
      <alignment horizontal="left" vertical="center"/>
    </xf>
    <xf numFmtId="3" fontId="5" fillId="32" borderId="0" xfId="0" applyNumberFormat="1" applyFont="1" applyFill="1" applyAlignment="1">
      <alignment horizontal="left" vertical="center"/>
    </xf>
    <xf numFmtId="2" fontId="5" fillId="32" borderId="10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 horizontal="left" vertical="center"/>
    </xf>
    <xf numFmtId="0" fontId="20" fillId="0" borderId="11" xfId="0" applyFont="1" applyBorder="1" applyAlignment="1">
      <alignment vertical="center"/>
    </xf>
    <xf numFmtId="3" fontId="1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" fontId="13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66</xdr:row>
      <xdr:rowOff>0</xdr:rowOff>
    </xdr:from>
    <xdr:to>
      <xdr:col>1</xdr:col>
      <xdr:colOff>0</xdr:colOff>
      <xdr:row>72</xdr:row>
      <xdr:rowOff>0</xdr:rowOff>
    </xdr:to>
    <xdr:sp>
      <xdr:nvSpPr>
        <xdr:cNvPr id="1" name="Скругленная прямоугольная выноска 7"/>
        <xdr:cNvSpPr>
          <a:spLocks/>
        </xdr:cNvSpPr>
      </xdr:nvSpPr>
      <xdr:spPr>
        <a:xfrm rot="2946979">
          <a:off x="2171700" y="27374850"/>
          <a:ext cx="0" cy="2286000"/>
        </a:xfrm>
        <a:prstGeom prst="wedgeRoundRectCallout">
          <a:avLst>
            <a:gd name="adj1" fmla="val -22004"/>
            <a:gd name="adj2" fmla="val 79546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Правило 4 раза ДА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66</xdr:row>
      <xdr:rowOff>0</xdr:rowOff>
    </xdr:from>
    <xdr:to>
      <xdr:col>3</xdr:col>
      <xdr:colOff>647700</xdr:colOff>
      <xdr:row>71</xdr:row>
      <xdr:rowOff>0</xdr:rowOff>
    </xdr:to>
    <xdr:sp>
      <xdr:nvSpPr>
        <xdr:cNvPr id="1" name="Скругленная прямоугольная выноска 7"/>
        <xdr:cNvSpPr>
          <a:spLocks/>
        </xdr:cNvSpPr>
      </xdr:nvSpPr>
      <xdr:spPr>
        <a:xfrm rot="2946979">
          <a:off x="7486650" y="20031075"/>
          <a:ext cx="0" cy="1619250"/>
        </a:xfrm>
        <a:prstGeom prst="wedgeRoundRectCallout">
          <a:avLst>
            <a:gd name="adj1" fmla="val -22004"/>
            <a:gd name="adj2" fmla="val 79546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Правило 4 раза ДА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zoomScale="90" zoomScaleNormal="90" zoomScalePageLayoutView="0" workbookViewId="0" topLeftCell="A68">
      <selection activeCell="O45" sqref="O45"/>
    </sheetView>
  </sheetViews>
  <sheetFormatPr defaultColWidth="9.140625" defaultRowHeight="15" outlineLevelRow="1"/>
  <cols>
    <col min="1" max="1" width="32.57421875" style="5" customWidth="1"/>
    <col min="2" max="2" width="9.421875" style="6" hidden="1" customWidth="1"/>
    <col min="3" max="4" width="21.421875" style="6" hidden="1" customWidth="1"/>
    <col min="5" max="5" width="17.140625" style="6" hidden="1" customWidth="1"/>
    <col min="6" max="6" width="21.421875" style="6" hidden="1" customWidth="1"/>
    <col min="7" max="7" width="18.140625" style="6" hidden="1" customWidth="1"/>
    <col min="8" max="8" width="13.140625" style="6" hidden="1" customWidth="1"/>
    <col min="9" max="9" width="17.28125" style="43" customWidth="1"/>
    <col min="10" max="10" width="21.421875" style="7" hidden="1" customWidth="1"/>
    <col min="11" max="11" width="36.8515625" style="3" hidden="1" customWidth="1"/>
    <col min="12" max="12" width="24.421875" style="3" hidden="1" customWidth="1"/>
    <col min="13" max="13" width="45.57421875" style="74" customWidth="1"/>
    <col min="14" max="14" width="9.140625" style="4" customWidth="1"/>
    <col min="15" max="15" width="22.28125" style="74" customWidth="1"/>
    <col min="16" max="16" width="9.140625" style="4" customWidth="1"/>
    <col min="17" max="17" width="16.57421875" style="4" customWidth="1"/>
    <col min="18" max="16384" width="9.140625" style="4" customWidth="1"/>
  </cols>
  <sheetData>
    <row r="1" spans="1:13" ht="78.75" customHeight="1">
      <c r="A1" s="98" t="s">
        <v>134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2" ht="25.5" hidden="1">
      <c r="A2" s="5">
        <v>6137.2</v>
      </c>
      <c r="B2" s="5" t="s">
        <v>35</v>
      </c>
    </row>
    <row r="3" ht="25.5" hidden="1"/>
    <row r="4" spans="2:11" ht="45" customHeight="1" hidden="1">
      <c r="B4" s="6" t="s">
        <v>9</v>
      </c>
      <c r="C4" s="98" t="s">
        <v>20</v>
      </c>
      <c r="D4" s="98"/>
      <c r="E4" s="8" t="s">
        <v>55</v>
      </c>
      <c r="F4" s="8" t="s">
        <v>49</v>
      </c>
      <c r="G4" s="8" t="s">
        <v>50</v>
      </c>
      <c r="H4" s="8" t="s">
        <v>21</v>
      </c>
      <c r="I4" s="44"/>
      <c r="J4" s="9" t="s">
        <v>29</v>
      </c>
      <c r="K4" s="10" t="s">
        <v>28</v>
      </c>
    </row>
    <row r="5" spans="1:15" s="7" customFormat="1" ht="25.5">
      <c r="A5" s="16" t="s">
        <v>0</v>
      </c>
      <c r="B5" s="17"/>
      <c r="C5" s="17"/>
      <c r="D5" s="17"/>
      <c r="E5" s="17"/>
      <c r="F5" s="17"/>
      <c r="G5" s="17"/>
      <c r="H5" s="17"/>
      <c r="I5" s="43"/>
      <c r="K5" s="3"/>
      <c r="L5" s="3"/>
      <c r="M5" s="75"/>
      <c r="O5" s="75"/>
    </row>
    <row r="6" spans="1:13" ht="57" customHeight="1">
      <c r="A6" s="38" t="s">
        <v>2</v>
      </c>
      <c r="B6" s="20" t="s">
        <v>84</v>
      </c>
      <c r="C6" s="20">
        <v>6137.2</v>
      </c>
      <c r="D6" s="20" t="s">
        <v>56</v>
      </c>
      <c r="E6" s="20">
        <v>14</v>
      </c>
      <c r="F6" s="20">
        <f>E6*C6</f>
        <v>85920.8</v>
      </c>
      <c r="G6" s="21">
        <f>F6*12</f>
        <v>1031049.6000000001</v>
      </c>
      <c r="H6" s="20"/>
      <c r="I6" s="47">
        <v>1068116</v>
      </c>
      <c r="J6" s="48"/>
      <c r="K6" s="49" t="s">
        <v>73</v>
      </c>
      <c r="L6" s="50"/>
      <c r="M6" s="78" t="s">
        <v>126</v>
      </c>
    </row>
    <row r="7" spans="1:13" ht="25.5">
      <c r="A7" s="38" t="s">
        <v>30</v>
      </c>
      <c r="B7" s="20" t="s">
        <v>16</v>
      </c>
      <c r="C7" s="20">
        <v>294</v>
      </c>
      <c r="D7" s="20" t="s">
        <v>51</v>
      </c>
      <c r="E7" s="20">
        <v>1.6</v>
      </c>
      <c r="F7" s="20">
        <f>E7*A2</f>
        <v>9819.52</v>
      </c>
      <c r="G7" s="21">
        <f>F7*12</f>
        <v>117834.24</v>
      </c>
      <c r="H7" s="20"/>
      <c r="I7" s="45">
        <v>125000</v>
      </c>
      <c r="J7" s="13">
        <f>G7/$A$2/12</f>
        <v>1.6000000000000003</v>
      </c>
      <c r="K7" s="12" t="s">
        <v>73</v>
      </c>
      <c r="L7" s="51" t="s">
        <v>47</v>
      </c>
      <c r="M7" s="68"/>
    </row>
    <row r="8" spans="1:13" ht="31.5">
      <c r="A8" s="38" t="s">
        <v>31</v>
      </c>
      <c r="B8" s="20" t="s">
        <v>17</v>
      </c>
      <c r="C8" s="20">
        <v>2</v>
      </c>
      <c r="D8" s="20" t="s">
        <v>52</v>
      </c>
      <c r="E8" s="20">
        <v>0.23</v>
      </c>
      <c r="F8" s="20">
        <f>G8/12</f>
        <v>1085.38</v>
      </c>
      <c r="G8" s="21">
        <f>1085.38*12</f>
        <v>13024.560000000001</v>
      </c>
      <c r="H8" s="20"/>
      <c r="I8" s="45">
        <v>17400</v>
      </c>
      <c r="J8" s="13">
        <f>G8/$A$2/12</f>
        <v>0.17685263638141172</v>
      </c>
      <c r="K8" s="12" t="s">
        <v>73</v>
      </c>
      <c r="L8" s="51" t="s">
        <v>26</v>
      </c>
      <c r="M8" s="68"/>
    </row>
    <row r="9" spans="1:13" ht="47.25">
      <c r="A9" s="38" t="s">
        <v>71</v>
      </c>
      <c r="B9" s="20" t="s">
        <v>17</v>
      </c>
      <c r="C9" s="20">
        <v>2</v>
      </c>
      <c r="D9" s="20" t="s">
        <v>52</v>
      </c>
      <c r="E9" s="20">
        <v>2.91</v>
      </c>
      <c r="F9" s="20">
        <f>G9/12</f>
        <v>13732</v>
      </c>
      <c r="G9" s="21">
        <f>13732*12</f>
        <v>164784</v>
      </c>
      <c r="H9" s="20"/>
      <c r="I9" s="45">
        <v>180200</v>
      </c>
      <c r="J9" s="85">
        <f>G9/$A$2/12</f>
        <v>2.237502444111321</v>
      </c>
      <c r="K9" s="86" t="s">
        <v>73</v>
      </c>
      <c r="L9" s="87" t="s">
        <v>26</v>
      </c>
      <c r="M9" s="68"/>
    </row>
    <row r="10" spans="1:13" ht="31.5">
      <c r="A10" s="38" t="s">
        <v>32</v>
      </c>
      <c r="B10" s="20" t="s">
        <v>17</v>
      </c>
      <c r="C10" s="20">
        <v>84</v>
      </c>
      <c r="D10" s="20" t="s">
        <v>53</v>
      </c>
      <c r="E10" s="20">
        <v>15</v>
      </c>
      <c r="F10" s="20">
        <f>E10*C10</f>
        <v>1260</v>
      </c>
      <c r="G10" s="21">
        <f>F10*12</f>
        <v>15120</v>
      </c>
      <c r="H10" s="20"/>
      <c r="I10" s="45">
        <v>15100</v>
      </c>
      <c r="J10" s="13">
        <f>G10/$A$2/12</f>
        <v>0.20530535097438574</v>
      </c>
      <c r="K10" s="12" t="s">
        <v>73</v>
      </c>
      <c r="L10" s="51" t="s">
        <v>24</v>
      </c>
      <c r="M10" s="68"/>
    </row>
    <row r="11" spans="1:13" ht="32.25" customHeight="1">
      <c r="A11" s="38" t="s">
        <v>33</v>
      </c>
      <c r="B11" s="20" t="s">
        <v>17</v>
      </c>
      <c r="C11" s="20">
        <v>71</v>
      </c>
      <c r="D11" s="20" t="s">
        <v>53</v>
      </c>
      <c r="E11" s="20">
        <v>20</v>
      </c>
      <c r="F11" s="20">
        <f>E11*C11</f>
        <v>1420</v>
      </c>
      <c r="G11" s="21">
        <f>F11*12</f>
        <v>17040</v>
      </c>
      <c r="H11" s="20"/>
      <c r="I11" s="45">
        <v>17000</v>
      </c>
      <c r="J11" s="13">
        <f>G11/$A$2/12</f>
        <v>0.23137587173303786</v>
      </c>
      <c r="K11" s="12" t="s">
        <v>73</v>
      </c>
      <c r="L11" s="51" t="s">
        <v>25</v>
      </c>
      <c r="M11" s="68"/>
    </row>
    <row r="12" spans="1:13" ht="25.5">
      <c r="A12" s="38" t="s">
        <v>43</v>
      </c>
      <c r="B12" s="20" t="s">
        <v>16</v>
      </c>
      <c r="C12" s="20">
        <v>46.32</v>
      </c>
      <c r="D12" s="20" t="s">
        <v>54</v>
      </c>
      <c r="E12" s="20">
        <v>146.21</v>
      </c>
      <c r="F12" s="22">
        <f>E12*C12</f>
        <v>6772.4472000000005</v>
      </c>
      <c r="G12" s="20"/>
      <c r="H12" s="20"/>
      <c r="I12" s="45">
        <v>85000</v>
      </c>
      <c r="J12" s="85"/>
      <c r="K12" s="86" t="s">
        <v>74</v>
      </c>
      <c r="L12" s="87"/>
      <c r="M12" s="68"/>
    </row>
    <row r="13" spans="1:13" ht="25.5">
      <c r="A13" s="38" t="s">
        <v>44</v>
      </c>
      <c r="B13" s="20" t="s">
        <v>16</v>
      </c>
      <c r="C13" s="20">
        <v>46.32</v>
      </c>
      <c r="D13" s="20" t="s">
        <v>54</v>
      </c>
      <c r="E13" s="20">
        <v>22.79</v>
      </c>
      <c r="F13" s="22">
        <f>E13*C13</f>
        <v>1055.6327999999999</v>
      </c>
      <c r="G13" s="20"/>
      <c r="H13" s="20"/>
      <c r="I13" s="45">
        <v>18200</v>
      </c>
      <c r="J13" s="85"/>
      <c r="K13" s="86" t="s">
        <v>74</v>
      </c>
      <c r="L13" s="87"/>
      <c r="M13" s="68"/>
    </row>
    <row r="14" spans="1:13" ht="25.5">
      <c r="A14" s="38" t="s">
        <v>42</v>
      </c>
      <c r="B14" s="20" t="s">
        <v>18</v>
      </c>
      <c r="C14" s="20">
        <v>5010</v>
      </c>
      <c r="D14" s="20" t="s">
        <v>54</v>
      </c>
      <c r="E14" s="20">
        <v>2.38</v>
      </c>
      <c r="F14" s="20">
        <f>E14*C14</f>
        <v>11923.8</v>
      </c>
      <c r="G14" s="20"/>
      <c r="H14" s="20"/>
      <c r="I14" s="45">
        <v>90000</v>
      </c>
      <c r="J14" s="85"/>
      <c r="K14" s="86" t="s">
        <v>74</v>
      </c>
      <c r="L14" s="87"/>
      <c r="M14" s="76"/>
    </row>
    <row r="15" spans="1:13" ht="31.5">
      <c r="A15" s="38" t="s">
        <v>125</v>
      </c>
      <c r="B15" s="81"/>
      <c r="C15" s="81"/>
      <c r="D15" s="81"/>
      <c r="E15" s="81"/>
      <c r="F15" s="81"/>
      <c r="G15" s="81"/>
      <c r="H15" s="81"/>
      <c r="I15" s="45">
        <v>4800</v>
      </c>
      <c r="J15" s="88"/>
      <c r="K15" s="56"/>
      <c r="L15" s="89"/>
      <c r="M15" s="76"/>
    </row>
    <row r="16" spans="1:13" ht="47.25">
      <c r="A16" s="38" t="s">
        <v>34</v>
      </c>
      <c r="B16" s="20" t="s">
        <v>17</v>
      </c>
      <c r="C16" s="20">
        <v>2</v>
      </c>
      <c r="D16" s="20" t="s">
        <v>53</v>
      </c>
      <c r="E16" s="20"/>
      <c r="F16" s="20"/>
      <c r="G16" s="21">
        <v>4800</v>
      </c>
      <c r="H16" s="20"/>
      <c r="I16" s="45">
        <v>4800</v>
      </c>
      <c r="J16" s="13"/>
      <c r="K16" s="12"/>
      <c r="L16" s="51"/>
      <c r="M16" s="68"/>
    </row>
    <row r="17" spans="1:13" ht="43.5" customHeight="1">
      <c r="A17" s="39" t="s">
        <v>110</v>
      </c>
      <c r="B17" s="17"/>
      <c r="C17" s="17"/>
      <c r="D17" s="17"/>
      <c r="E17" s="17"/>
      <c r="F17" s="17"/>
      <c r="G17" s="24"/>
      <c r="H17" s="17"/>
      <c r="I17" s="45">
        <v>70000</v>
      </c>
      <c r="J17" s="13"/>
      <c r="K17" s="12"/>
      <c r="L17" s="51"/>
      <c r="M17" s="68"/>
    </row>
    <row r="18" spans="1:13" ht="43.5" customHeight="1">
      <c r="A18" s="38" t="s">
        <v>132</v>
      </c>
      <c r="B18" s="17"/>
      <c r="C18" s="17"/>
      <c r="D18" s="17"/>
      <c r="E18" s="17"/>
      <c r="F18" s="17"/>
      <c r="G18" s="24"/>
      <c r="H18" s="17"/>
      <c r="I18" s="45">
        <v>143555</v>
      </c>
      <c r="J18" s="13"/>
      <c r="K18" s="12"/>
      <c r="L18" s="51"/>
      <c r="M18" s="68"/>
    </row>
    <row r="19" spans="1:13" ht="25.5">
      <c r="A19" s="40" t="s">
        <v>100</v>
      </c>
      <c r="B19" s="20"/>
      <c r="C19" s="20"/>
      <c r="D19" s="20"/>
      <c r="E19" s="20"/>
      <c r="F19" s="20"/>
      <c r="G19" s="21">
        <f>SUM(G6:G17)</f>
        <v>1363652.4000000001</v>
      </c>
      <c r="H19" s="21"/>
      <c r="I19" s="37">
        <f>SUM(I6:I18)</f>
        <v>1839171</v>
      </c>
      <c r="J19" s="37">
        <f>SUM(J6:J17)</f>
        <v>4.451036303200157</v>
      </c>
      <c r="K19" s="37">
        <f>SUM(K6:K17)</f>
        <v>0</v>
      </c>
      <c r="L19" s="52">
        <f>SUM(L6:L17)</f>
        <v>0</v>
      </c>
      <c r="M19" s="68"/>
    </row>
    <row r="20" spans="1:13" ht="25.5">
      <c r="A20" s="26"/>
      <c r="B20" s="17"/>
      <c r="C20" s="17"/>
      <c r="D20" s="17"/>
      <c r="E20" s="17"/>
      <c r="F20" s="17"/>
      <c r="G20" s="24"/>
      <c r="H20" s="17"/>
      <c r="I20" s="42"/>
      <c r="M20" s="77"/>
    </row>
    <row r="21" spans="1:13" ht="25.5">
      <c r="A21" s="16" t="s">
        <v>1</v>
      </c>
      <c r="B21" s="18" t="s">
        <v>63</v>
      </c>
      <c r="C21" s="17"/>
      <c r="D21" s="17"/>
      <c r="E21" s="17"/>
      <c r="F21" s="17"/>
      <c r="G21" s="24"/>
      <c r="H21" s="17"/>
      <c r="M21" s="68"/>
    </row>
    <row r="22" spans="1:13" ht="31.5" customHeight="1">
      <c r="A22" s="100" t="s">
        <v>5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68"/>
    </row>
    <row r="23" spans="1:13" ht="25.5">
      <c r="A23" s="38" t="s">
        <v>3</v>
      </c>
      <c r="B23" s="20" t="s">
        <v>16</v>
      </c>
      <c r="C23" s="20">
        <v>294</v>
      </c>
      <c r="D23" s="20" t="s">
        <v>58</v>
      </c>
      <c r="E23" s="20"/>
      <c r="F23" s="22">
        <f>G23/12</f>
        <v>9583.333333333334</v>
      </c>
      <c r="G23" s="21">
        <v>115000</v>
      </c>
      <c r="H23" s="28">
        <f>G23/12*6*0.04</f>
        <v>2300</v>
      </c>
      <c r="I23" s="45">
        <v>125000</v>
      </c>
      <c r="J23" s="34" t="s">
        <v>72</v>
      </c>
      <c r="K23" s="35"/>
      <c r="L23" s="36"/>
      <c r="M23" s="68"/>
    </row>
    <row r="24" spans="1:13" ht="31.5">
      <c r="A24" s="38" t="s">
        <v>4</v>
      </c>
      <c r="B24" s="20" t="s">
        <v>17</v>
      </c>
      <c r="C24" s="20">
        <v>2</v>
      </c>
      <c r="D24" s="20" t="s">
        <v>59</v>
      </c>
      <c r="E24" s="20"/>
      <c r="F24" s="22">
        <f>G24/12</f>
        <v>1086</v>
      </c>
      <c r="G24" s="21">
        <v>13032</v>
      </c>
      <c r="H24" s="20">
        <v>0</v>
      </c>
      <c r="I24" s="45">
        <v>15308</v>
      </c>
      <c r="J24" s="34"/>
      <c r="K24" s="35"/>
      <c r="L24" s="36"/>
      <c r="M24" s="68"/>
    </row>
    <row r="25" spans="1:13" ht="31.5">
      <c r="A25" s="38" t="s">
        <v>102</v>
      </c>
      <c r="B25" s="20" t="s">
        <v>17</v>
      </c>
      <c r="C25" s="20">
        <v>2</v>
      </c>
      <c r="D25" s="20" t="s">
        <v>59</v>
      </c>
      <c r="E25" s="20"/>
      <c r="F25" s="20">
        <v>6777</v>
      </c>
      <c r="G25" s="21">
        <f>F25*12</f>
        <v>81324</v>
      </c>
      <c r="H25" s="20">
        <v>0</v>
      </c>
      <c r="I25" s="45">
        <v>180000</v>
      </c>
      <c r="J25" s="34"/>
      <c r="K25" s="35"/>
      <c r="L25" s="36"/>
      <c r="M25" s="68"/>
    </row>
    <row r="26" spans="1:13" ht="25.5">
      <c r="A26" s="38" t="s">
        <v>13</v>
      </c>
      <c r="B26" s="20" t="s">
        <v>17</v>
      </c>
      <c r="C26" s="20">
        <v>2</v>
      </c>
      <c r="D26" s="20" t="s">
        <v>59</v>
      </c>
      <c r="E26" s="20"/>
      <c r="F26" s="20"/>
      <c r="G26" s="21">
        <v>0</v>
      </c>
      <c r="H26" s="20"/>
      <c r="I26" s="45">
        <v>2000</v>
      </c>
      <c r="J26" s="34"/>
      <c r="K26" s="35"/>
      <c r="L26" s="36"/>
      <c r="M26" s="68" t="s">
        <v>127</v>
      </c>
    </row>
    <row r="27" spans="1:13" ht="25.5">
      <c r="A27" s="38" t="s">
        <v>43</v>
      </c>
      <c r="B27" s="20" t="s">
        <v>16</v>
      </c>
      <c r="C27" s="20">
        <v>40</v>
      </c>
      <c r="D27" s="20" t="s">
        <v>60</v>
      </c>
      <c r="E27" s="20">
        <v>146.21</v>
      </c>
      <c r="F27" s="20">
        <v>5848.4</v>
      </c>
      <c r="G27" s="21">
        <v>70180.8</v>
      </c>
      <c r="H27" s="20"/>
      <c r="I27" s="45">
        <v>83000</v>
      </c>
      <c r="J27" s="82" t="s">
        <v>75</v>
      </c>
      <c r="K27" s="83" t="s">
        <v>27</v>
      </c>
      <c r="L27" s="84"/>
      <c r="M27" s="68"/>
    </row>
    <row r="28" spans="1:13" ht="25.5">
      <c r="A28" s="38" t="s">
        <v>44</v>
      </c>
      <c r="B28" s="20" t="s">
        <v>16</v>
      </c>
      <c r="C28" s="20" t="s">
        <v>57</v>
      </c>
      <c r="D28" s="20" t="s">
        <v>60</v>
      </c>
      <c r="E28" s="20">
        <v>22.79</v>
      </c>
      <c r="F28" s="20"/>
      <c r="G28" s="21"/>
      <c r="H28" s="20"/>
      <c r="I28" s="45">
        <v>16336</v>
      </c>
      <c r="J28" s="82" t="s">
        <v>76</v>
      </c>
      <c r="K28" s="83" t="s">
        <v>62</v>
      </c>
      <c r="L28" s="84"/>
      <c r="M28" s="68"/>
    </row>
    <row r="29" spans="1:13" ht="25.5">
      <c r="A29" s="38" t="s">
        <v>42</v>
      </c>
      <c r="B29" s="20" t="s">
        <v>18</v>
      </c>
      <c r="C29" s="20">
        <v>2400</v>
      </c>
      <c r="D29" s="20" t="s">
        <v>60</v>
      </c>
      <c r="E29" s="20">
        <v>2.38</v>
      </c>
      <c r="F29" s="20">
        <v>5712</v>
      </c>
      <c r="G29" s="21">
        <v>68544</v>
      </c>
      <c r="H29" s="20">
        <v>0</v>
      </c>
      <c r="I29" s="45">
        <v>75000</v>
      </c>
      <c r="J29" s="82" t="s">
        <v>77</v>
      </c>
      <c r="K29" s="83" t="s">
        <v>48</v>
      </c>
      <c r="L29" s="84"/>
      <c r="M29" s="68"/>
    </row>
    <row r="30" spans="1:13" ht="25.5">
      <c r="A30" s="38" t="s">
        <v>6</v>
      </c>
      <c r="B30" s="20" t="s">
        <v>19</v>
      </c>
      <c r="C30" s="30">
        <v>0.006</v>
      </c>
      <c r="D30" s="20" t="s">
        <v>61</v>
      </c>
      <c r="E30" s="20"/>
      <c r="F30" s="20"/>
      <c r="G30" s="21">
        <v>15080</v>
      </c>
      <c r="H30" s="28">
        <f>G30/12*6*0.04</f>
        <v>301.6</v>
      </c>
      <c r="I30" s="45">
        <v>27000</v>
      </c>
      <c r="J30" s="90"/>
      <c r="K30" s="91"/>
      <c r="L30" s="92"/>
      <c r="M30" s="68"/>
    </row>
    <row r="31" spans="1:13" ht="25.5">
      <c r="A31" s="38" t="s">
        <v>15</v>
      </c>
      <c r="B31" s="20" t="s">
        <v>19</v>
      </c>
      <c r="C31" s="20"/>
      <c r="D31" s="20"/>
      <c r="E31" s="20"/>
      <c r="F31" s="20" t="s">
        <v>85</v>
      </c>
      <c r="G31" s="21">
        <f>(1500+500+500)*12</f>
        <v>30000</v>
      </c>
      <c r="H31" s="20">
        <v>0</v>
      </c>
      <c r="I31" s="45">
        <v>36000</v>
      </c>
      <c r="J31" s="34"/>
      <c r="K31" s="35"/>
      <c r="L31" s="36"/>
      <c r="M31" s="68"/>
    </row>
    <row r="32" spans="1:13" ht="25.5">
      <c r="A32" s="38"/>
      <c r="B32" s="20"/>
      <c r="C32" s="20"/>
      <c r="D32" s="20"/>
      <c r="E32" s="20"/>
      <c r="F32" s="20"/>
      <c r="G32" s="21"/>
      <c r="H32" s="20"/>
      <c r="I32" s="37">
        <f>SUM(I23:I31)</f>
        <v>559644</v>
      </c>
      <c r="J32" s="34"/>
      <c r="K32" s="35"/>
      <c r="L32" s="36"/>
      <c r="M32" s="68"/>
    </row>
    <row r="33" spans="1:13" ht="25.5">
      <c r="A33" s="38"/>
      <c r="B33" s="20"/>
      <c r="C33" s="20"/>
      <c r="D33" s="20"/>
      <c r="E33" s="20"/>
      <c r="F33" s="20"/>
      <c r="G33" s="21"/>
      <c r="H33" s="20"/>
      <c r="I33" s="45"/>
      <c r="J33" s="34"/>
      <c r="K33" s="35"/>
      <c r="L33" s="36"/>
      <c r="M33" s="68"/>
    </row>
    <row r="34" spans="1:13" ht="31.5" customHeight="1">
      <c r="A34" s="100" t="s">
        <v>86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68"/>
    </row>
    <row r="35" spans="1:13" ht="25.5">
      <c r="A35" s="39"/>
      <c r="B35" s="17"/>
      <c r="C35" s="17"/>
      <c r="D35" s="17"/>
      <c r="E35" s="17"/>
      <c r="F35" s="17"/>
      <c r="G35" s="24"/>
      <c r="H35" s="17"/>
      <c r="J35" s="9"/>
      <c r="K35" s="12"/>
      <c r="M35" s="68"/>
    </row>
    <row r="36" spans="1:13" ht="31.5">
      <c r="A36" s="38" t="s">
        <v>7</v>
      </c>
      <c r="B36" s="20" t="s">
        <v>37</v>
      </c>
      <c r="C36" s="20" t="s">
        <v>45</v>
      </c>
      <c r="D36" s="20"/>
      <c r="E36" s="20" t="s">
        <v>68</v>
      </c>
      <c r="F36" s="20">
        <v>92680</v>
      </c>
      <c r="G36" s="21">
        <v>43700</v>
      </c>
      <c r="H36" s="20"/>
      <c r="I36" s="46">
        <v>40000</v>
      </c>
      <c r="J36" s="9"/>
      <c r="K36" s="12"/>
      <c r="M36" s="68" t="s">
        <v>116</v>
      </c>
    </row>
    <row r="37" spans="1:13" ht="31.5">
      <c r="A37" s="38" t="s">
        <v>111</v>
      </c>
      <c r="B37" s="20"/>
      <c r="C37" s="20"/>
      <c r="D37" s="20"/>
      <c r="E37" s="20"/>
      <c r="F37" s="20"/>
      <c r="G37" s="21"/>
      <c r="H37" s="20"/>
      <c r="I37" s="46">
        <v>12600</v>
      </c>
      <c r="J37" s="9"/>
      <c r="K37" s="12"/>
      <c r="M37" s="68" t="s">
        <v>116</v>
      </c>
    </row>
    <row r="38" spans="1:13" ht="55.5" customHeight="1">
      <c r="A38" s="101" t="s">
        <v>124</v>
      </c>
      <c r="B38" s="101"/>
      <c r="C38" s="101"/>
      <c r="D38" s="101"/>
      <c r="E38" s="101"/>
      <c r="F38" s="101"/>
      <c r="G38" s="21"/>
      <c r="H38" s="20"/>
      <c r="I38" s="46">
        <v>10000</v>
      </c>
      <c r="J38" s="9"/>
      <c r="K38" s="12"/>
      <c r="M38" s="68"/>
    </row>
    <row r="39" spans="1:13" ht="31.5">
      <c r="A39" s="38" t="s">
        <v>8</v>
      </c>
      <c r="B39" s="20" t="s">
        <v>37</v>
      </c>
      <c r="C39" s="20">
        <v>25</v>
      </c>
      <c r="D39" s="20"/>
      <c r="E39" s="20"/>
      <c r="F39" s="20"/>
      <c r="G39" s="21"/>
      <c r="H39" s="20"/>
      <c r="I39" s="46">
        <v>25000</v>
      </c>
      <c r="J39" s="9"/>
      <c r="K39" s="12"/>
      <c r="M39" s="68" t="s">
        <v>116</v>
      </c>
    </row>
    <row r="40" spans="1:13" ht="31.5">
      <c r="A40" s="38" t="s">
        <v>10</v>
      </c>
      <c r="B40" s="20" t="s">
        <v>38</v>
      </c>
      <c r="C40" s="20"/>
      <c r="D40" s="20"/>
      <c r="E40" s="20"/>
      <c r="F40" s="20"/>
      <c r="G40" s="21"/>
      <c r="H40" s="20"/>
      <c r="I40" s="46">
        <v>5000</v>
      </c>
      <c r="J40" s="9"/>
      <c r="K40" s="12"/>
      <c r="M40" s="68"/>
    </row>
    <row r="41" spans="1:13" ht="60" customHeight="1">
      <c r="A41" s="101" t="s">
        <v>118</v>
      </c>
      <c r="B41" s="101"/>
      <c r="C41" s="101"/>
      <c r="D41" s="101"/>
      <c r="E41" s="101"/>
      <c r="F41" s="101"/>
      <c r="G41" s="21"/>
      <c r="H41" s="20"/>
      <c r="I41" s="46">
        <v>10000</v>
      </c>
      <c r="J41" s="9"/>
      <c r="K41" s="12"/>
      <c r="M41" s="72" t="s">
        <v>117</v>
      </c>
    </row>
    <row r="42" spans="1:14" ht="46.5" customHeight="1">
      <c r="A42" s="101" t="s">
        <v>112</v>
      </c>
      <c r="B42" s="101"/>
      <c r="C42" s="101"/>
      <c r="D42" s="101"/>
      <c r="E42" s="101"/>
      <c r="F42" s="101"/>
      <c r="G42" s="21"/>
      <c r="H42" s="20"/>
      <c r="I42" s="46">
        <v>19000</v>
      </c>
      <c r="J42" s="9"/>
      <c r="K42" s="12"/>
      <c r="M42" s="71" t="s">
        <v>113</v>
      </c>
      <c r="N42" s="70"/>
    </row>
    <row r="43" spans="1:14" ht="46.5" customHeight="1">
      <c r="A43" s="102" t="s">
        <v>114</v>
      </c>
      <c r="B43" s="102"/>
      <c r="C43" s="102"/>
      <c r="D43" s="102"/>
      <c r="E43" s="102"/>
      <c r="F43" s="102"/>
      <c r="G43" s="21"/>
      <c r="H43" s="20"/>
      <c r="I43" s="46">
        <v>14000</v>
      </c>
      <c r="J43" s="9"/>
      <c r="K43" s="12"/>
      <c r="M43" s="72"/>
      <c r="N43" s="73"/>
    </row>
    <row r="44" spans="1:14" ht="46.5" customHeight="1">
      <c r="A44" s="101" t="s">
        <v>115</v>
      </c>
      <c r="B44" s="101"/>
      <c r="C44" s="101"/>
      <c r="D44" s="101"/>
      <c r="E44" s="101"/>
      <c r="F44" s="101"/>
      <c r="G44" s="21"/>
      <c r="H44" s="20"/>
      <c r="I44" s="46">
        <v>3000</v>
      </c>
      <c r="J44" s="9"/>
      <c r="K44" s="12"/>
      <c r="M44" s="72"/>
      <c r="N44" s="73"/>
    </row>
    <row r="45" spans="1:13" ht="32.25" customHeight="1">
      <c r="A45" s="101" t="s">
        <v>128</v>
      </c>
      <c r="B45" s="101"/>
      <c r="C45" s="101"/>
      <c r="D45" s="101"/>
      <c r="E45" s="101"/>
      <c r="F45" s="101"/>
      <c r="G45" s="21">
        <v>1300</v>
      </c>
      <c r="H45" s="20"/>
      <c r="I45" s="46">
        <v>3000</v>
      </c>
      <c r="J45" s="9"/>
      <c r="K45" s="12"/>
      <c r="M45" s="68"/>
    </row>
    <row r="46" spans="1:13" ht="25.5">
      <c r="A46" s="39"/>
      <c r="B46" s="17"/>
      <c r="C46" s="17"/>
      <c r="D46" s="17"/>
      <c r="E46" s="17"/>
      <c r="F46" s="17"/>
      <c r="G46" s="24"/>
      <c r="H46" s="17"/>
      <c r="I46" s="80">
        <f>SUM(I36:I45)</f>
        <v>141600</v>
      </c>
      <c r="J46" s="9"/>
      <c r="K46" s="12"/>
      <c r="M46" s="68"/>
    </row>
    <row r="47" spans="1:13" ht="38.25" customHeight="1">
      <c r="A47" s="100" t="s">
        <v>82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68"/>
    </row>
    <row r="48" spans="1:13" ht="47.25">
      <c r="A48" s="38" t="s">
        <v>136</v>
      </c>
      <c r="B48" s="20" t="s">
        <v>19</v>
      </c>
      <c r="C48" s="20"/>
      <c r="D48" s="20"/>
      <c r="E48" s="20"/>
      <c r="F48" s="20"/>
      <c r="G48" s="21">
        <v>39440</v>
      </c>
      <c r="H48" s="20"/>
      <c r="I48" s="46">
        <v>50000</v>
      </c>
      <c r="J48" s="9"/>
      <c r="K48" s="12"/>
      <c r="M48" s="68"/>
    </row>
    <row r="49" spans="1:13" ht="63">
      <c r="A49" s="38" t="s">
        <v>138</v>
      </c>
      <c r="B49" s="20"/>
      <c r="C49" s="20"/>
      <c r="D49" s="20"/>
      <c r="E49" s="20"/>
      <c r="F49" s="20"/>
      <c r="G49" s="21"/>
      <c r="H49" s="20"/>
      <c r="I49" s="46">
        <v>40000</v>
      </c>
      <c r="J49" s="9"/>
      <c r="K49" s="12"/>
      <c r="M49" s="68" t="s">
        <v>135</v>
      </c>
    </row>
    <row r="50" spans="1:13" ht="31.5">
      <c r="A50" s="38" t="s">
        <v>107</v>
      </c>
      <c r="B50" s="20" t="s">
        <v>19</v>
      </c>
      <c r="C50" s="20"/>
      <c r="D50" s="20"/>
      <c r="E50" s="20"/>
      <c r="F50" s="20"/>
      <c r="G50" s="21"/>
      <c r="H50" s="20"/>
      <c r="I50" s="46">
        <v>15000</v>
      </c>
      <c r="J50" s="9"/>
      <c r="K50" s="12"/>
      <c r="M50" s="68"/>
    </row>
    <row r="51" spans="1:13" ht="25.5">
      <c r="A51" s="38" t="s">
        <v>11</v>
      </c>
      <c r="B51" s="20" t="s">
        <v>19</v>
      </c>
      <c r="C51" s="20"/>
      <c r="D51" s="20"/>
      <c r="E51" s="20"/>
      <c r="F51" s="20"/>
      <c r="G51" s="21">
        <v>15000</v>
      </c>
      <c r="H51" s="20"/>
      <c r="I51" s="46">
        <v>30000</v>
      </c>
      <c r="J51" s="9"/>
      <c r="K51" s="12"/>
      <c r="M51" s="68"/>
    </row>
    <row r="52" spans="1:13" ht="47.25">
      <c r="A52" s="38" t="s">
        <v>79</v>
      </c>
      <c r="B52" s="20"/>
      <c r="C52" s="20"/>
      <c r="D52" s="20"/>
      <c r="E52" s="20"/>
      <c r="F52" s="20"/>
      <c r="G52" s="21">
        <v>5000</v>
      </c>
      <c r="H52" s="20"/>
      <c r="I52" s="46">
        <v>7000</v>
      </c>
      <c r="J52" s="9"/>
      <c r="K52" s="12"/>
      <c r="M52" s="68" t="s">
        <v>109</v>
      </c>
    </row>
    <row r="53" spans="1:13" ht="94.5">
      <c r="A53" s="38" t="s">
        <v>129</v>
      </c>
      <c r="B53" s="20"/>
      <c r="C53" s="20"/>
      <c r="D53" s="20"/>
      <c r="E53" s="20"/>
      <c r="F53" s="20"/>
      <c r="G53" s="21"/>
      <c r="H53" s="20"/>
      <c r="I53" s="46">
        <v>14900</v>
      </c>
      <c r="J53" s="9"/>
      <c r="K53" s="12"/>
      <c r="M53" s="68"/>
    </row>
    <row r="54" spans="1:13" ht="78.75">
      <c r="A54" s="38" t="s">
        <v>81</v>
      </c>
      <c r="B54" s="20"/>
      <c r="C54" s="20"/>
      <c r="D54" s="20"/>
      <c r="E54" s="20"/>
      <c r="F54" s="20"/>
      <c r="G54" s="21"/>
      <c r="H54" s="20"/>
      <c r="I54" s="45">
        <v>10000</v>
      </c>
      <c r="J54" s="9"/>
      <c r="K54" s="12"/>
      <c r="M54" s="78" t="s">
        <v>137</v>
      </c>
    </row>
    <row r="55" spans="1:13" ht="31.5" hidden="1" outlineLevel="1">
      <c r="A55" s="39" t="s">
        <v>88</v>
      </c>
      <c r="B55" s="17" t="s">
        <v>19</v>
      </c>
      <c r="C55" s="17"/>
      <c r="D55" s="17"/>
      <c r="E55" s="17"/>
      <c r="F55" s="17" t="s">
        <v>69</v>
      </c>
      <c r="G55" s="24">
        <v>1200</v>
      </c>
      <c r="H55" s="17"/>
      <c r="I55" s="43">
        <f>SUM(I48:I54)</f>
        <v>166900</v>
      </c>
      <c r="J55" s="9"/>
      <c r="K55" s="12"/>
      <c r="M55" s="68"/>
    </row>
    <row r="56" spans="1:13" ht="25.5" hidden="1" outlineLevel="1">
      <c r="A56" s="39" t="s">
        <v>89</v>
      </c>
      <c r="B56" s="17" t="s">
        <v>19</v>
      </c>
      <c r="C56" s="17"/>
      <c r="D56" s="17"/>
      <c r="E56" s="17"/>
      <c r="F56" s="17"/>
      <c r="G56" s="24">
        <v>400</v>
      </c>
      <c r="H56" s="17"/>
      <c r="J56" s="9"/>
      <c r="K56" s="12"/>
      <c r="M56" s="68"/>
    </row>
    <row r="57" spans="1:13" ht="25.5" hidden="1" outlineLevel="1">
      <c r="A57" s="39" t="s">
        <v>90</v>
      </c>
      <c r="B57" s="17" t="s">
        <v>19</v>
      </c>
      <c r="C57" s="17"/>
      <c r="D57" s="17"/>
      <c r="E57" s="17"/>
      <c r="F57" s="17"/>
      <c r="G57" s="24">
        <v>300</v>
      </c>
      <c r="H57" s="17">
        <v>300</v>
      </c>
      <c r="J57" s="9"/>
      <c r="K57" s="12"/>
      <c r="M57" s="68"/>
    </row>
    <row r="58" spans="1:13" ht="31.5" hidden="1" outlineLevel="1">
      <c r="A58" s="39" t="s">
        <v>91</v>
      </c>
      <c r="B58" s="17" t="s">
        <v>19</v>
      </c>
      <c r="C58" s="17"/>
      <c r="D58" s="17"/>
      <c r="E58" s="17"/>
      <c r="F58" s="17"/>
      <c r="G58" s="24">
        <v>600</v>
      </c>
      <c r="H58" s="17"/>
      <c r="J58" s="9"/>
      <c r="K58" s="12"/>
      <c r="M58" s="68"/>
    </row>
    <row r="59" spans="1:13" ht="25.5" collapsed="1">
      <c r="A59" s="41"/>
      <c r="B59" s="17"/>
      <c r="C59" s="17"/>
      <c r="D59" s="17"/>
      <c r="E59" s="17"/>
      <c r="F59" s="17"/>
      <c r="G59" s="17"/>
      <c r="H59" s="17"/>
      <c r="I59" s="80">
        <f>SUM(I55)</f>
        <v>166900</v>
      </c>
      <c r="M59" s="69"/>
    </row>
    <row r="60" spans="1:13" ht="25.5">
      <c r="A60" s="99" t="s">
        <v>83</v>
      </c>
      <c r="B60" s="99"/>
      <c r="C60" s="99"/>
      <c r="D60" s="99"/>
      <c r="E60" s="99"/>
      <c r="F60" s="99"/>
      <c r="G60" s="99"/>
      <c r="H60" s="99"/>
      <c r="I60" s="99"/>
      <c r="J60" s="9"/>
      <c r="K60" s="12"/>
      <c r="M60" s="68"/>
    </row>
    <row r="61" spans="1:17" ht="25.5">
      <c r="A61" s="38" t="s">
        <v>41</v>
      </c>
      <c r="B61" s="20" t="s">
        <v>19</v>
      </c>
      <c r="C61" s="20"/>
      <c r="D61" s="20"/>
      <c r="E61" s="20"/>
      <c r="F61" s="21">
        <f>G61/12</f>
        <v>38208.333333333336</v>
      </c>
      <c r="G61" s="21">
        <f>37500*12+1500+7000</f>
        <v>458500</v>
      </c>
      <c r="H61" s="20"/>
      <c r="I61" s="45">
        <v>613872</v>
      </c>
      <c r="J61" s="9"/>
      <c r="K61" s="12"/>
      <c r="M61" s="93"/>
      <c r="Q61" s="45">
        <f>511509+42000</f>
        <v>553509</v>
      </c>
    </row>
    <row r="62" spans="1:17" ht="31.5">
      <c r="A62" s="38" t="s">
        <v>46</v>
      </c>
      <c r="B62" s="20" t="s">
        <v>19</v>
      </c>
      <c r="C62" s="20"/>
      <c r="D62" s="20"/>
      <c r="E62" s="20"/>
      <c r="F62" s="21">
        <f>G62/12</f>
        <v>14610</v>
      </c>
      <c r="G62" s="21">
        <f>14340*12+570+2670</f>
        <v>175320</v>
      </c>
      <c r="H62" s="20"/>
      <c r="I62" s="45">
        <v>234259</v>
      </c>
      <c r="J62" s="9"/>
      <c r="K62" s="12"/>
      <c r="M62" s="68"/>
      <c r="Q62" s="45">
        <f>203000+8400</f>
        <v>211400</v>
      </c>
    </row>
    <row r="63" spans="1:17" ht="71.25" customHeight="1">
      <c r="A63" s="38" t="s">
        <v>130</v>
      </c>
      <c r="B63" s="20"/>
      <c r="C63" s="20"/>
      <c r="D63" s="20"/>
      <c r="E63" s="20"/>
      <c r="F63" s="21"/>
      <c r="G63" s="21"/>
      <c r="H63" s="20"/>
      <c r="I63" s="45">
        <v>16574</v>
      </c>
      <c r="J63" s="9"/>
      <c r="K63" s="12"/>
      <c r="M63" s="68"/>
      <c r="Q63" s="45"/>
    </row>
    <row r="64" spans="1:13" ht="25.5">
      <c r="A64" s="38" t="s">
        <v>40</v>
      </c>
      <c r="B64" s="20" t="s">
        <v>19</v>
      </c>
      <c r="C64" s="20"/>
      <c r="D64" s="20"/>
      <c r="E64" s="20"/>
      <c r="F64" s="21">
        <f>G64/12</f>
        <v>1666.6666666666667</v>
      </c>
      <c r="G64" s="21">
        <v>20000</v>
      </c>
      <c r="H64" s="20"/>
      <c r="I64" s="45">
        <v>30000</v>
      </c>
      <c r="J64" s="9"/>
      <c r="K64" s="12"/>
      <c r="M64" s="68"/>
    </row>
    <row r="65" spans="1:13" ht="25.5">
      <c r="A65" s="39"/>
      <c r="B65" s="17"/>
      <c r="C65" s="17"/>
      <c r="D65" s="17"/>
      <c r="E65" s="17"/>
      <c r="F65" s="17"/>
      <c r="G65" s="24"/>
      <c r="H65" s="17"/>
      <c r="I65" s="94">
        <f>SUM(I61:I64)</f>
        <v>894705</v>
      </c>
      <c r="J65" s="9"/>
      <c r="K65" s="12"/>
      <c r="M65" s="68"/>
    </row>
    <row r="66" spans="1:15" ht="31.5" customHeight="1">
      <c r="A66" s="99" t="s">
        <v>93</v>
      </c>
      <c r="B66" s="99"/>
      <c r="C66" s="99"/>
      <c r="D66" s="99"/>
      <c r="E66" s="99"/>
      <c r="F66" s="99"/>
      <c r="G66" s="99"/>
      <c r="H66" s="99"/>
      <c r="I66" s="99"/>
      <c r="J66" s="58"/>
      <c r="K66" s="59"/>
      <c r="M66" s="68"/>
      <c r="O66" s="97"/>
    </row>
    <row r="67" spans="1:13" ht="42.75" customHeight="1">
      <c r="A67" s="101" t="s">
        <v>121</v>
      </c>
      <c r="B67" s="101"/>
      <c r="C67" s="101"/>
      <c r="D67" s="101"/>
      <c r="E67" s="101"/>
      <c r="F67" s="101"/>
      <c r="G67" s="15"/>
      <c r="I67" s="60">
        <v>12000</v>
      </c>
      <c r="J67" s="61"/>
      <c r="K67" s="62"/>
      <c r="L67" s="57"/>
      <c r="M67" s="79" t="s">
        <v>122</v>
      </c>
    </row>
    <row r="68" spans="1:13" ht="25.5">
      <c r="A68" s="38" t="s">
        <v>104</v>
      </c>
      <c r="B68" s="20" t="s">
        <v>17</v>
      </c>
      <c r="C68" s="20"/>
      <c r="D68" s="20"/>
      <c r="E68" s="20"/>
      <c r="F68" s="21"/>
      <c r="G68" s="21"/>
      <c r="H68" s="20"/>
      <c r="I68" s="46">
        <v>5000</v>
      </c>
      <c r="J68" s="55"/>
      <c r="K68" s="56"/>
      <c r="L68" s="57"/>
      <c r="M68" s="68"/>
    </row>
    <row r="69" spans="1:13" ht="25.5">
      <c r="A69" s="38" t="s">
        <v>123</v>
      </c>
      <c r="B69" s="20"/>
      <c r="C69" s="20"/>
      <c r="D69" s="20"/>
      <c r="E69" s="20"/>
      <c r="F69" s="21"/>
      <c r="G69" s="21"/>
      <c r="H69" s="20"/>
      <c r="I69" s="46">
        <v>3000</v>
      </c>
      <c r="J69" s="55"/>
      <c r="K69" s="56"/>
      <c r="L69" s="57"/>
      <c r="M69" s="68"/>
    </row>
    <row r="70" spans="1:13" ht="35.25" customHeight="1">
      <c r="A70" s="101" t="s">
        <v>119</v>
      </c>
      <c r="B70" s="101"/>
      <c r="C70" s="101"/>
      <c r="D70" s="101"/>
      <c r="E70" s="101"/>
      <c r="F70" s="101"/>
      <c r="G70" s="21"/>
      <c r="H70" s="20"/>
      <c r="I70" s="46">
        <v>5000</v>
      </c>
      <c r="J70" s="55"/>
      <c r="K70" s="56"/>
      <c r="L70" s="57"/>
      <c r="M70" s="68"/>
    </row>
    <row r="71" spans="1:13" ht="25.5">
      <c r="A71" s="38" t="s">
        <v>106</v>
      </c>
      <c r="B71" s="20"/>
      <c r="C71" s="20"/>
      <c r="D71" s="20"/>
      <c r="E71" s="20"/>
      <c r="F71" s="21"/>
      <c r="G71" s="21"/>
      <c r="H71" s="20"/>
      <c r="I71" s="46">
        <v>10080</v>
      </c>
      <c r="J71" s="9"/>
      <c r="K71" s="12"/>
      <c r="M71" s="68"/>
    </row>
    <row r="72" spans="1:13" ht="25.5">
      <c r="A72" s="38" t="s">
        <v>108</v>
      </c>
      <c r="B72" s="20" t="s">
        <v>38</v>
      </c>
      <c r="C72" s="20"/>
      <c r="D72" s="20"/>
      <c r="E72" s="20"/>
      <c r="F72" s="21"/>
      <c r="G72" s="21"/>
      <c r="H72" s="20"/>
      <c r="I72" s="46">
        <v>39000</v>
      </c>
      <c r="J72" s="9"/>
      <c r="K72" s="12"/>
      <c r="M72" s="68"/>
    </row>
    <row r="73" spans="1:13" ht="25.5">
      <c r="A73" s="39"/>
      <c r="B73" s="17"/>
      <c r="C73" s="17"/>
      <c r="D73" s="17"/>
      <c r="E73" s="17"/>
      <c r="F73" s="17"/>
      <c r="G73" s="24"/>
      <c r="H73" s="17"/>
      <c r="I73" s="37">
        <f>SUM(I67:I72)</f>
        <v>74080</v>
      </c>
      <c r="J73" s="45">
        <f>SUM(J67:J72)</f>
        <v>0</v>
      </c>
      <c r="K73" s="45">
        <f>SUM(K67:K72)</f>
        <v>0</v>
      </c>
      <c r="L73" s="45">
        <f>SUM(L67:L72)</f>
        <v>0</v>
      </c>
      <c r="M73" s="68"/>
    </row>
    <row r="74" spans="1:13" ht="25.5">
      <c r="A74" s="99" t="s">
        <v>14</v>
      </c>
      <c r="B74" s="99"/>
      <c r="C74" s="99"/>
      <c r="D74" s="99"/>
      <c r="E74" s="99"/>
      <c r="F74" s="99"/>
      <c r="G74" s="99"/>
      <c r="H74" s="99"/>
      <c r="I74" s="99"/>
      <c r="J74" s="63"/>
      <c r="K74" s="64"/>
      <c r="L74" s="65"/>
      <c r="M74" s="68"/>
    </row>
    <row r="75" spans="1:13" ht="25.5">
      <c r="A75" s="67" t="s">
        <v>64</v>
      </c>
      <c r="B75" s="20" t="s">
        <v>19</v>
      </c>
      <c r="C75" s="20"/>
      <c r="D75" s="20"/>
      <c r="E75" s="20"/>
      <c r="F75" s="20"/>
      <c r="G75" s="21"/>
      <c r="H75" s="20"/>
      <c r="I75" s="66">
        <v>30000</v>
      </c>
      <c r="J75" s="63"/>
      <c r="K75" s="64"/>
      <c r="L75" s="65"/>
      <c r="M75" s="68"/>
    </row>
    <row r="76" spans="1:13" ht="63">
      <c r="A76" s="38" t="s">
        <v>131</v>
      </c>
      <c r="B76" s="20"/>
      <c r="C76" s="20"/>
      <c r="D76" s="20"/>
      <c r="E76" s="20"/>
      <c r="F76" s="20"/>
      <c r="G76" s="21"/>
      <c r="H76" s="20"/>
      <c r="I76" s="45">
        <v>100000</v>
      </c>
      <c r="J76" s="55"/>
      <c r="K76" s="56"/>
      <c r="L76" s="57"/>
      <c r="M76" s="78" t="s">
        <v>140</v>
      </c>
    </row>
    <row r="77" spans="1:13" ht="25.5">
      <c r="A77" s="38" t="s">
        <v>105</v>
      </c>
      <c r="B77" s="20"/>
      <c r="C77" s="20"/>
      <c r="D77" s="20"/>
      <c r="E77" s="20"/>
      <c r="F77" s="20"/>
      <c r="G77" s="21"/>
      <c r="H77" s="20"/>
      <c r="I77" s="37">
        <f>SUM(I75:I76)</f>
        <v>130000</v>
      </c>
      <c r="J77" s="95"/>
      <c r="K77" s="96"/>
      <c r="L77" s="57"/>
      <c r="M77" s="68"/>
    </row>
    <row r="78" spans="1:13" ht="25.5">
      <c r="A78" s="40" t="s">
        <v>101</v>
      </c>
      <c r="B78" s="20"/>
      <c r="C78" s="20"/>
      <c r="D78" s="20"/>
      <c r="E78" s="20"/>
      <c r="F78" s="20"/>
      <c r="G78" s="21">
        <f>SUM(G23:G76)</f>
        <v>1153920.8</v>
      </c>
      <c r="H78" s="20"/>
      <c r="I78" s="53">
        <f>I32+I46+I59+I65+I73+I77</f>
        <v>1966929</v>
      </c>
      <c r="J78" s="53">
        <f>J32+J46+J59+J65+J73+J77</f>
        <v>0</v>
      </c>
      <c r="K78" s="53">
        <f>K32+K46+K59+K65+K73+K77</f>
        <v>0</v>
      </c>
      <c r="L78" s="53">
        <f>L32+L46+L59+L65+L73+L77</f>
        <v>0</v>
      </c>
      <c r="M78" s="68"/>
    </row>
    <row r="79" ht="25.5">
      <c r="I79" s="42"/>
    </row>
    <row r="80" spans="1:13" ht="25.5">
      <c r="A80" s="103" t="s">
        <v>139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</row>
    <row r="81" spans="1:13" ht="31.5">
      <c r="A81" s="38" t="s">
        <v>120</v>
      </c>
      <c r="B81" s="54"/>
      <c r="C81" s="54"/>
      <c r="D81" s="54"/>
      <c r="E81" s="54"/>
      <c r="F81" s="54"/>
      <c r="G81" s="54"/>
      <c r="H81" s="54"/>
      <c r="I81" s="45">
        <v>213233</v>
      </c>
      <c r="J81" s="10"/>
      <c r="K81" s="12"/>
      <c r="L81" s="12"/>
      <c r="M81" s="68" t="s">
        <v>133</v>
      </c>
    </row>
    <row r="84" ht="25.5">
      <c r="I84" s="42"/>
    </row>
    <row r="85" ht="25.5">
      <c r="I85" s="42"/>
    </row>
    <row r="87" ht="25.5">
      <c r="A87" s="41"/>
    </row>
    <row r="92" ht="25.5">
      <c r="I92" s="43">
        <f>SUM(I88:I91)</f>
        <v>0</v>
      </c>
    </row>
  </sheetData>
  <sheetProtection/>
  <mergeCells count="17">
    <mergeCell ref="A80:M80"/>
    <mergeCell ref="A60:I60"/>
    <mergeCell ref="C4:D4"/>
    <mergeCell ref="A67:F67"/>
    <mergeCell ref="A38:F38"/>
    <mergeCell ref="A45:F45"/>
    <mergeCell ref="A41:F41"/>
    <mergeCell ref="A70:F70"/>
    <mergeCell ref="A74:I74"/>
    <mergeCell ref="A1:M1"/>
    <mergeCell ref="A66:I66"/>
    <mergeCell ref="A34:L34"/>
    <mergeCell ref="A47:L47"/>
    <mergeCell ref="A22:L22"/>
    <mergeCell ref="A42:F42"/>
    <mergeCell ref="A43:F43"/>
    <mergeCell ref="A44:F44"/>
  </mergeCells>
  <printOptions/>
  <pageMargins left="0" right="0" top="0.2362204724409449" bottom="0.1968503937007874" header="0" footer="0"/>
  <pageSetup horizontalDpi="600" verticalDpi="600" orientation="portrait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zoomScale="90" zoomScaleNormal="90" zoomScalePageLayoutView="0" workbookViewId="0" topLeftCell="A39">
      <selection activeCell="A38" sqref="A38"/>
    </sheetView>
  </sheetViews>
  <sheetFormatPr defaultColWidth="9.140625" defaultRowHeight="15" outlineLevelRow="1"/>
  <cols>
    <col min="1" max="1" width="112.28125" style="5" customWidth="1"/>
    <col min="2" max="2" width="9.421875" style="6" hidden="1" customWidth="1"/>
    <col min="3" max="4" width="21.421875" style="6" hidden="1" customWidth="1"/>
    <col min="5" max="5" width="17.140625" style="6" hidden="1" customWidth="1"/>
    <col min="6" max="6" width="21.421875" style="6" hidden="1" customWidth="1"/>
    <col min="7" max="7" width="18.140625" style="6" hidden="1" customWidth="1"/>
    <col min="8" max="8" width="13.140625" style="6" hidden="1" customWidth="1"/>
    <col min="9" max="9" width="40.00390625" style="6" customWidth="1"/>
    <col min="10" max="10" width="21.421875" style="7" hidden="1" customWidth="1"/>
    <col min="11" max="11" width="36.8515625" style="3" hidden="1" customWidth="1"/>
    <col min="12" max="12" width="24.421875" style="3" hidden="1" customWidth="1"/>
    <col min="13" max="16384" width="9.140625" style="4" customWidth="1"/>
  </cols>
  <sheetData>
    <row r="1" spans="1:11" ht="26.25">
      <c r="A1" s="104" t="s">
        <v>36</v>
      </c>
      <c r="B1" s="104"/>
      <c r="C1" s="104"/>
      <c r="D1" s="104"/>
      <c r="E1" s="104"/>
      <c r="F1" s="104"/>
      <c r="G1" s="104"/>
      <c r="H1" s="104"/>
      <c r="I1" s="104"/>
      <c r="J1" s="1"/>
      <c r="K1" s="2"/>
    </row>
    <row r="2" ht="25.5"/>
    <row r="3" spans="1:2" ht="25.5" hidden="1">
      <c r="A3" s="5">
        <v>6137.2</v>
      </c>
      <c r="B3" s="5" t="s">
        <v>35</v>
      </c>
    </row>
    <row r="4" ht="25.5" hidden="1"/>
    <row r="5" spans="2:11" ht="45" customHeight="1" hidden="1">
      <c r="B5" s="6" t="s">
        <v>9</v>
      </c>
      <c r="C5" s="98" t="s">
        <v>20</v>
      </c>
      <c r="D5" s="98"/>
      <c r="E5" s="8" t="s">
        <v>55</v>
      </c>
      <c r="F5" s="8" t="s">
        <v>49</v>
      </c>
      <c r="G5" s="8" t="s">
        <v>50</v>
      </c>
      <c r="H5" s="8" t="s">
        <v>21</v>
      </c>
      <c r="I5" s="8"/>
      <c r="J5" s="9" t="s">
        <v>29</v>
      </c>
      <c r="K5" s="10" t="s">
        <v>28</v>
      </c>
    </row>
    <row r="6" spans="1:12" s="7" customFormat="1" ht="25.5">
      <c r="A6" s="16" t="s">
        <v>0</v>
      </c>
      <c r="B6" s="17"/>
      <c r="C6" s="17"/>
      <c r="D6" s="17"/>
      <c r="E6" s="17"/>
      <c r="F6" s="17"/>
      <c r="G6" s="17"/>
      <c r="H6" s="17"/>
      <c r="I6" s="17"/>
      <c r="K6" s="3"/>
      <c r="L6" s="3"/>
    </row>
    <row r="7" spans="1:9" ht="25.5">
      <c r="A7" s="18"/>
      <c r="B7" s="17"/>
      <c r="C7" s="17"/>
      <c r="D7" s="17"/>
      <c r="E7" s="17"/>
      <c r="F7" s="17"/>
      <c r="G7" s="17"/>
      <c r="H7" s="17"/>
      <c r="I7" s="17"/>
    </row>
    <row r="8" spans="1:12" ht="26.25">
      <c r="A8" s="19" t="s">
        <v>2</v>
      </c>
      <c r="B8" s="20" t="s">
        <v>84</v>
      </c>
      <c r="C8" s="20">
        <v>6137.2</v>
      </c>
      <c r="D8" s="20" t="s">
        <v>56</v>
      </c>
      <c r="E8" s="20">
        <v>14</v>
      </c>
      <c r="F8" s="20">
        <f>E8*C8</f>
        <v>85920.8</v>
      </c>
      <c r="G8" s="21">
        <f>F8*12</f>
        <v>1031049.6000000001</v>
      </c>
      <c r="H8" s="20"/>
      <c r="I8" s="21">
        <v>1031000</v>
      </c>
      <c r="J8" s="11"/>
      <c r="K8" s="12" t="s">
        <v>73</v>
      </c>
      <c r="L8" s="12"/>
    </row>
    <row r="9" spans="1:12" ht="25.5">
      <c r="A9" s="19" t="s">
        <v>30</v>
      </c>
      <c r="B9" s="20" t="s">
        <v>16</v>
      </c>
      <c r="C9" s="20">
        <v>294</v>
      </c>
      <c r="D9" s="20" t="s">
        <v>51</v>
      </c>
      <c r="E9" s="20">
        <v>1.6</v>
      </c>
      <c r="F9" s="20">
        <f>E9*A3</f>
        <v>9819.52</v>
      </c>
      <c r="G9" s="21">
        <f>F9*12</f>
        <v>117834.24</v>
      </c>
      <c r="H9" s="20"/>
      <c r="I9" s="21">
        <v>118000</v>
      </c>
      <c r="J9" s="13">
        <f>G9/$A$3/12</f>
        <v>1.6000000000000003</v>
      </c>
      <c r="K9" s="12" t="s">
        <v>73</v>
      </c>
      <c r="L9" s="12" t="s">
        <v>47</v>
      </c>
    </row>
    <row r="10" spans="1:12" ht="25.5">
      <c r="A10" s="19" t="s">
        <v>31</v>
      </c>
      <c r="B10" s="20" t="s">
        <v>17</v>
      </c>
      <c r="C10" s="20">
        <v>2</v>
      </c>
      <c r="D10" s="20" t="s">
        <v>52</v>
      </c>
      <c r="E10" s="20">
        <v>0.23</v>
      </c>
      <c r="F10" s="20">
        <f>G10/12</f>
        <v>1085.38</v>
      </c>
      <c r="G10" s="21">
        <f>1085.38*12</f>
        <v>13024.560000000001</v>
      </c>
      <c r="H10" s="20"/>
      <c r="I10" s="21">
        <v>13025</v>
      </c>
      <c r="J10" s="13">
        <f>G10/$A$3/12</f>
        <v>0.17685263638141172</v>
      </c>
      <c r="K10" s="12" t="s">
        <v>73</v>
      </c>
      <c r="L10" s="12" t="s">
        <v>26</v>
      </c>
    </row>
    <row r="11" spans="1:12" ht="40.5">
      <c r="A11" s="19" t="s">
        <v>71</v>
      </c>
      <c r="B11" s="20" t="s">
        <v>17</v>
      </c>
      <c r="C11" s="20">
        <v>2</v>
      </c>
      <c r="D11" s="20" t="s">
        <v>52</v>
      </c>
      <c r="E11" s="20">
        <v>2.91</v>
      </c>
      <c r="F11" s="20">
        <f>G11/12</f>
        <v>13732</v>
      </c>
      <c r="G11" s="21">
        <f>13732*12</f>
        <v>164784</v>
      </c>
      <c r="H11" s="20"/>
      <c r="I11" s="21">
        <v>164800</v>
      </c>
      <c r="J11" s="13">
        <f>G11/$A$3/12</f>
        <v>2.237502444111321</v>
      </c>
      <c r="K11" s="12" t="s">
        <v>73</v>
      </c>
      <c r="L11" s="12" t="s">
        <v>26</v>
      </c>
    </row>
    <row r="12" spans="1:12" ht="25.5">
      <c r="A12" s="19" t="s">
        <v>32</v>
      </c>
      <c r="B12" s="20" t="s">
        <v>17</v>
      </c>
      <c r="C12" s="20">
        <v>84</v>
      </c>
      <c r="D12" s="20" t="s">
        <v>53</v>
      </c>
      <c r="E12" s="20">
        <v>15</v>
      </c>
      <c r="F12" s="20">
        <f>E12*C12</f>
        <v>1260</v>
      </c>
      <c r="G12" s="21">
        <f>F12*12</f>
        <v>15120</v>
      </c>
      <c r="H12" s="20"/>
      <c r="I12" s="21">
        <v>15100</v>
      </c>
      <c r="J12" s="13">
        <f>G12/$A$3/12</f>
        <v>0.20530535097438574</v>
      </c>
      <c r="K12" s="12" t="s">
        <v>73</v>
      </c>
      <c r="L12" s="12" t="s">
        <v>24</v>
      </c>
    </row>
    <row r="13" spans="1:12" ht="25.5">
      <c r="A13" s="19" t="s">
        <v>33</v>
      </c>
      <c r="B13" s="20" t="s">
        <v>17</v>
      </c>
      <c r="C13" s="20">
        <v>71</v>
      </c>
      <c r="D13" s="20" t="s">
        <v>53</v>
      </c>
      <c r="E13" s="20">
        <v>20</v>
      </c>
      <c r="F13" s="20">
        <f>E13*C13</f>
        <v>1420</v>
      </c>
      <c r="G13" s="21">
        <f>F13*12</f>
        <v>17040</v>
      </c>
      <c r="H13" s="20"/>
      <c r="I13" s="21">
        <v>17000</v>
      </c>
      <c r="J13" s="13">
        <f>G13/$A$3/12</f>
        <v>0.23137587173303786</v>
      </c>
      <c r="K13" s="12" t="s">
        <v>73</v>
      </c>
      <c r="L13" s="12" t="s">
        <v>25</v>
      </c>
    </row>
    <row r="14" spans="1:12" ht="25.5">
      <c r="A14" s="19" t="s">
        <v>43</v>
      </c>
      <c r="B14" s="20" t="s">
        <v>16</v>
      </c>
      <c r="C14" s="20">
        <v>46.32</v>
      </c>
      <c r="D14" s="20" t="s">
        <v>54</v>
      </c>
      <c r="E14" s="20">
        <v>146.21</v>
      </c>
      <c r="F14" s="22">
        <f>E14*C14</f>
        <v>6772.4472000000005</v>
      </c>
      <c r="G14" s="20"/>
      <c r="H14" s="20"/>
      <c r="I14" s="21">
        <f>F14*12</f>
        <v>81269.3664</v>
      </c>
      <c r="J14" s="13"/>
      <c r="K14" s="12" t="s">
        <v>74</v>
      </c>
      <c r="L14" s="12"/>
    </row>
    <row r="15" spans="1:12" ht="25.5">
      <c r="A15" s="19" t="s">
        <v>44</v>
      </c>
      <c r="B15" s="20" t="s">
        <v>16</v>
      </c>
      <c r="C15" s="20">
        <v>46.32</v>
      </c>
      <c r="D15" s="20" t="s">
        <v>54</v>
      </c>
      <c r="E15" s="20">
        <v>22.79</v>
      </c>
      <c r="F15" s="22">
        <f>E15*C15</f>
        <v>1055.6327999999999</v>
      </c>
      <c r="G15" s="20"/>
      <c r="H15" s="20"/>
      <c r="I15" s="21">
        <f>F15*12</f>
        <v>12667.593599999998</v>
      </c>
      <c r="J15" s="13"/>
      <c r="K15" s="12" t="s">
        <v>74</v>
      </c>
      <c r="L15" s="12"/>
    </row>
    <row r="16" spans="1:12" ht="25.5">
      <c r="A16" s="19" t="s">
        <v>42</v>
      </c>
      <c r="B16" s="20" t="s">
        <v>18</v>
      </c>
      <c r="C16" s="20">
        <v>5010</v>
      </c>
      <c r="D16" s="20" t="s">
        <v>54</v>
      </c>
      <c r="E16" s="20">
        <v>2.38</v>
      </c>
      <c r="F16" s="20">
        <f>E16*C16</f>
        <v>11923.8</v>
      </c>
      <c r="G16" s="20"/>
      <c r="H16" s="20"/>
      <c r="I16" s="21">
        <f>11922*12</f>
        <v>143064</v>
      </c>
      <c r="J16" s="13"/>
      <c r="K16" s="12" t="s">
        <v>74</v>
      </c>
      <c r="L16" s="12"/>
    </row>
    <row r="17" spans="1:12" ht="25.5">
      <c r="A17" s="19" t="s">
        <v>34</v>
      </c>
      <c r="B17" s="20" t="s">
        <v>17</v>
      </c>
      <c r="C17" s="20">
        <v>2</v>
      </c>
      <c r="D17" s="20" t="s">
        <v>53</v>
      </c>
      <c r="E17" s="20"/>
      <c r="F17" s="20"/>
      <c r="G17" s="21">
        <v>4800</v>
      </c>
      <c r="H17" s="20"/>
      <c r="I17" s="21">
        <v>4800</v>
      </c>
      <c r="J17" s="13"/>
      <c r="K17" s="12"/>
      <c r="L17" s="12"/>
    </row>
    <row r="18" spans="1:12" ht="25.5">
      <c r="A18" s="23"/>
      <c r="B18" s="17"/>
      <c r="C18" s="17"/>
      <c r="D18" s="17"/>
      <c r="E18" s="17"/>
      <c r="F18" s="17"/>
      <c r="G18" s="24"/>
      <c r="H18" s="17"/>
      <c r="I18" s="24"/>
      <c r="J18" s="13"/>
      <c r="K18" s="12"/>
      <c r="L18" s="12"/>
    </row>
    <row r="19" spans="1:9" ht="25.5">
      <c r="A19" s="25" t="s">
        <v>100</v>
      </c>
      <c r="B19" s="20"/>
      <c r="C19" s="20"/>
      <c r="D19" s="20"/>
      <c r="E19" s="20"/>
      <c r="F19" s="20"/>
      <c r="G19" s="21">
        <f>SUM(G8:G18)</f>
        <v>1363652.4000000001</v>
      </c>
      <c r="H19" s="21"/>
      <c r="I19" s="32">
        <f>SUM(I8:I18)</f>
        <v>1600725.96</v>
      </c>
    </row>
    <row r="20" spans="1:9" ht="25.5">
      <c r="A20" s="26"/>
      <c r="B20" s="17"/>
      <c r="C20" s="17"/>
      <c r="D20" s="17"/>
      <c r="E20" s="17"/>
      <c r="F20" s="17"/>
      <c r="G20" s="24"/>
      <c r="H20" s="17"/>
      <c r="I20" s="24"/>
    </row>
    <row r="21" spans="1:9" ht="25.5">
      <c r="A21" s="16" t="s">
        <v>1</v>
      </c>
      <c r="B21" s="18" t="s">
        <v>63</v>
      </c>
      <c r="C21" s="17"/>
      <c r="D21" s="17"/>
      <c r="E21" s="17"/>
      <c r="F21" s="17"/>
      <c r="G21" s="24"/>
      <c r="H21" s="17"/>
      <c r="I21" s="17"/>
    </row>
    <row r="22" spans="1:9" ht="25.5">
      <c r="A22" s="18"/>
      <c r="B22" s="18" t="s">
        <v>66</v>
      </c>
      <c r="C22" s="17"/>
      <c r="D22" s="17"/>
      <c r="E22" s="17"/>
      <c r="F22" s="17"/>
      <c r="G22" s="24"/>
      <c r="H22" s="17"/>
      <c r="I22" s="17"/>
    </row>
    <row r="23" spans="1:9" ht="25.5">
      <c r="A23" s="27" t="s">
        <v>5</v>
      </c>
      <c r="B23" s="18" t="s">
        <v>65</v>
      </c>
      <c r="C23" s="17"/>
      <c r="D23" s="17"/>
      <c r="E23" s="17"/>
      <c r="F23" s="17"/>
      <c r="G23" s="24"/>
      <c r="H23" s="17"/>
      <c r="I23" s="17"/>
    </row>
    <row r="24" spans="1:9" ht="25.5">
      <c r="A24" s="23"/>
      <c r="B24" s="17"/>
      <c r="C24" s="17"/>
      <c r="D24" s="17"/>
      <c r="E24" s="17"/>
      <c r="F24" s="17"/>
      <c r="G24" s="24"/>
      <c r="H24" s="17"/>
      <c r="I24" s="17"/>
    </row>
    <row r="25" spans="1:11" ht="25.5">
      <c r="A25" s="19" t="s">
        <v>3</v>
      </c>
      <c r="B25" s="20" t="s">
        <v>16</v>
      </c>
      <c r="C25" s="20">
        <v>294</v>
      </c>
      <c r="D25" s="20" t="s">
        <v>58</v>
      </c>
      <c r="E25" s="20"/>
      <c r="F25" s="22">
        <f>G25/12</f>
        <v>9583.333333333334</v>
      </c>
      <c r="G25" s="21">
        <v>115000</v>
      </c>
      <c r="H25" s="28">
        <f>G25/12*6*0.04</f>
        <v>2300</v>
      </c>
      <c r="I25" s="29">
        <f>G25+H25</f>
        <v>117300</v>
      </c>
      <c r="J25" s="9" t="s">
        <v>72</v>
      </c>
      <c r="K25" s="12"/>
    </row>
    <row r="26" spans="1:11" ht="25.5">
      <c r="A26" s="19" t="s">
        <v>4</v>
      </c>
      <c r="B26" s="20" t="s">
        <v>17</v>
      </c>
      <c r="C26" s="20">
        <v>2</v>
      </c>
      <c r="D26" s="20" t="s">
        <v>59</v>
      </c>
      <c r="E26" s="20"/>
      <c r="F26" s="22">
        <f>G26/12</f>
        <v>1086</v>
      </c>
      <c r="G26" s="21">
        <v>13032</v>
      </c>
      <c r="H26" s="20">
        <v>0</v>
      </c>
      <c r="I26" s="20">
        <v>13032</v>
      </c>
      <c r="J26" s="9"/>
      <c r="K26" s="12"/>
    </row>
    <row r="27" spans="1:11" ht="25.5">
      <c r="A27" s="19" t="s">
        <v>22</v>
      </c>
      <c r="B27" s="20" t="s">
        <v>17</v>
      </c>
      <c r="C27" s="20">
        <v>2</v>
      </c>
      <c r="D27" s="20" t="s">
        <v>59</v>
      </c>
      <c r="E27" s="20"/>
      <c r="F27" s="22">
        <f>G27/12</f>
        <v>2355.4166666666665</v>
      </c>
      <c r="G27" s="21">
        <f>28265</f>
        <v>28265</v>
      </c>
      <c r="H27" s="20">
        <v>0</v>
      </c>
      <c r="I27" s="20">
        <v>28265</v>
      </c>
      <c r="J27" s="9"/>
      <c r="K27" s="12"/>
    </row>
    <row r="28" spans="1:11" ht="25.5">
      <c r="A28" s="19" t="s">
        <v>102</v>
      </c>
      <c r="B28" s="20" t="s">
        <v>17</v>
      </c>
      <c r="C28" s="20">
        <v>2</v>
      </c>
      <c r="D28" s="20" t="s">
        <v>59</v>
      </c>
      <c r="E28" s="20"/>
      <c r="F28" s="20">
        <v>6777</v>
      </c>
      <c r="G28" s="21">
        <f>F28*12</f>
        <v>81324</v>
      </c>
      <c r="H28" s="20">
        <v>0</v>
      </c>
      <c r="I28" s="29">
        <f>G28+H28</f>
        <v>81324</v>
      </c>
      <c r="J28" s="9"/>
      <c r="K28" s="12"/>
    </row>
    <row r="29" spans="1:11" ht="25.5">
      <c r="A29" s="19" t="s">
        <v>13</v>
      </c>
      <c r="B29" s="20" t="s">
        <v>17</v>
      </c>
      <c r="C29" s="20">
        <v>2</v>
      </c>
      <c r="D29" s="20" t="s">
        <v>59</v>
      </c>
      <c r="E29" s="20"/>
      <c r="F29" s="20"/>
      <c r="G29" s="21">
        <v>0</v>
      </c>
      <c r="H29" s="20"/>
      <c r="I29" s="20">
        <v>2000</v>
      </c>
      <c r="J29" s="9"/>
      <c r="K29" s="12"/>
    </row>
    <row r="30" spans="1:11" ht="25.5">
      <c r="A30" s="19" t="s">
        <v>43</v>
      </c>
      <c r="B30" s="20" t="s">
        <v>16</v>
      </c>
      <c r="C30" s="20">
        <v>40</v>
      </c>
      <c r="D30" s="20" t="s">
        <v>60</v>
      </c>
      <c r="E30" s="20">
        <v>146.21</v>
      </c>
      <c r="F30" s="20">
        <f>E30*C30</f>
        <v>5848.400000000001</v>
      </c>
      <c r="G30" s="21">
        <f>F30*12</f>
        <v>70180.8</v>
      </c>
      <c r="H30" s="20"/>
      <c r="I30" s="20">
        <v>71000</v>
      </c>
      <c r="J30" s="9" t="s">
        <v>75</v>
      </c>
      <c r="K30" s="12" t="s">
        <v>27</v>
      </c>
    </row>
    <row r="31" spans="1:11" ht="25.5">
      <c r="A31" s="19" t="s">
        <v>44</v>
      </c>
      <c r="B31" s="20" t="s">
        <v>16</v>
      </c>
      <c r="C31" s="20" t="s">
        <v>57</v>
      </c>
      <c r="D31" s="20" t="s">
        <v>60</v>
      </c>
      <c r="E31" s="20">
        <v>22.79</v>
      </c>
      <c r="F31" s="20"/>
      <c r="G31" s="21"/>
      <c r="H31" s="20"/>
      <c r="I31" s="20">
        <v>10000</v>
      </c>
      <c r="J31" s="9" t="s">
        <v>76</v>
      </c>
      <c r="K31" s="12" t="s">
        <v>62</v>
      </c>
    </row>
    <row r="32" spans="1:11" ht="25.5">
      <c r="A32" s="19" t="s">
        <v>42</v>
      </c>
      <c r="B32" s="20" t="s">
        <v>18</v>
      </c>
      <c r="C32" s="20">
        <v>2400</v>
      </c>
      <c r="D32" s="20" t="s">
        <v>60</v>
      </c>
      <c r="E32" s="20">
        <v>2.38</v>
      </c>
      <c r="F32" s="20">
        <f>E32*C32</f>
        <v>5712</v>
      </c>
      <c r="G32" s="21">
        <f>F32*12</f>
        <v>68544</v>
      </c>
      <c r="H32" s="28">
        <v>0</v>
      </c>
      <c r="I32" s="29">
        <v>90000</v>
      </c>
      <c r="J32" s="9" t="s">
        <v>77</v>
      </c>
      <c r="K32" s="12" t="s">
        <v>48</v>
      </c>
    </row>
    <row r="33" spans="1:11" ht="25.5">
      <c r="A33" s="19" t="s">
        <v>6</v>
      </c>
      <c r="B33" s="20" t="s">
        <v>19</v>
      </c>
      <c r="C33" s="30">
        <v>0.006</v>
      </c>
      <c r="D33" s="20" t="s">
        <v>61</v>
      </c>
      <c r="E33" s="20"/>
      <c r="F33" s="20"/>
      <c r="G33" s="21">
        <v>15080</v>
      </c>
      <c r="H33" s="28">
        <f>G33/12*6*0.04</f>
        <v>301.6</v>
      </c>
      <c r="I33" s="29">
        <v>16000</v>
      </c>
      <c r="J33" s="9"/>
      <c r="K33" s="12"/>
    </row>
    <row r="34" spans="1:11" ht="25.5">
      <c r="A34" s="19" t="s">
        <v>15</v>
      </c>
      <c r="B34" s="20" t="s">
        <v>19</v>
      </c>
      <c r="C34" s="20"/>
      <c r="D34" s="20"/>
      <c r="E34" s="20"/>
      <c r="F34" s="20" t="s">
        <v>85</v>
      </c>
      <c r="G34" s="21">
        <f>(1500+500+500)*12</f>
        <v>30000</v>
      </c>
      <c r="H34" s="20">
        <v>0</v>
      </c>
      <c r="I34" s="20">
        <v>33000</v>
      </c>
      <c r="J34" s="9"/>
      <c r="K34" s="12"/>
    </row>
    <row r="35" spans="1:11" ht="40.5">
      <c r="A35" s="19" t="s">
        <v>103</v>
      </c>
      <c r="B35" s="20" t="s">
        <v>19</v>
      </c>
      <c r="C35" s="20" t="s">
        <v>23</v>
      </c>
      <c r="D35" s="20"/>
      <c r="E35" s="20"/>
      <c r="F35" s="20"/>
      <c r="G35" s="21">
        <v>105000</v>
      </c>
      <c r="H35" s="20">
        <v>0</v>
      </c>
      <c r="I35" s="33">
        <v>50000</v>
      </c>
      <c r="J35" s="9" t="s">
        <v>76</v>
      </c>
      <c r="K35" s="12"/>
    </row>
    <row r="36" spans="1:11" ht="51.75" customHeight="1">
      <c r="A36" s="19" t="s">
        <v>94</v>
      </c>
      <c r="B36" s="20" t="s">
        <v>18</v>
      </c>
      <c r="C36" s="20"/>
      <c r="D36" s="20"/>
      <c r="E36" s="20"/>
      <c r="F36" s="20"/>
      <c r="G36" s="21">
        <v>38000</v>
      </c>
      <c r="H36" s="20"/>
      <c r="I36" s="33">
        <v>20000</v>
      </c>
      <c r="J36" s="9" t="s">
        <v>76</v>
      </c>
      <c r="K36" s="12"/>
    </row>
    <row r="37" spans="1:11" ht="25.5">
      <c r="A37" s="23"/>
      <c r="B37" s="17"/>
      <c r="C37" s="17"/>
      <c r="D37" s="17"/>
      <c r="E37" s="17"/>
      <c r="F37" s="17"/>
      <c r="G37" s="24"/>
      <c r="H37" s="17"/>
      <c r="I37" s="17"/>
      <c r="J37" s="9"/>
      <c r="K37" s="12"/>
    </row>
    <row r="38" spans="1:11" ht="25.5">
      <c r="A38" s="27" t="s">
        <v>86</v>
      </c>
      <c r="B38" s="17"/>
      <c r="C38" s="17"/>
      <c r="D38" s="17"/>
      <c r="E38" s="17"/>
      <c r="F38" s="17"/>
      <c r="G38" s="24"/>
      <c r="H38" s="17"/>
      <c r="I38" s="17"/>
      <c r="J38" s="9"/>
      <c r="K38" s="12"/>
    </row>
    <row r="39" spans="1:11" ht="25.5">
      <c r="A39" s="23"/>
      <c r="B39" s="17"/>
      <c r="C39" s="17"/>
      <c r="D39" s="17"/>
      <c r="E39" s="17"/>
      <c r="F39" s="17"/>
      <c r="G39" s="24"/>
      <c r="H39" s="17"/>
      <c r="I39" s="17"/>
      <c r="J39" s="9"/>
      <c r="K39" s="12"/>
    </row>
    <row r="40" spans="1:11" ht="25.5">
      <c r="A40" s="19" t="s">
        <v>7</v>
      </c>
      <c r="B40" s="20" t="s">
        <v>37</v>
      </c>
      <c r="C40" s="20" t="s">
        <v>45</v>
      </c>
      <c r="D40" s="20"/>
      <c r="E40" s="20" t="s">
        <v>68</v>
      </c>
      <c r="F40" s="20">
        <v>92680</v>
      </c>
      <c r="G40" s="21">
        <v>43700</v>
      </c>
      <c r="H40" s="20"/>
      <c r="I40" s="20">
        <v>45000</v>
      </c>
      <c r="J40" s="9"/>
      <c r="K40" s="12"/>
    </row>
    <row r="41" spans="1:11" ht="25.5">
      <c r="A41" s="19" t="s">
        <v>8</v>
      </c>
      <c r="B41" s="20" t="s">
        <v>37</v>
      </c>
      <c r="C41" s="20">
        <v>25</v>
      </c>
      <c r="D41" s="20"/>
      <c r="E41" s="20"/>
      <c r="F41" s="20"/>
      <c r="G41" s="21"/>
      <c r="H41" s="20"/>
      <c r="I41" s="20">
        <v>25000</v>
      </c>
      <c r="J41" s="9"/>
      <c r="K41" s="12"/>
    </row>
    <row r="42" spans="1:11" ht="40.5">
      <c r="A42" s="19" t="s">
        <v>99</v>
      </c>
      <c r="B42" s="20" t="s">
        <v>17</v>
      </c>
      <c r="C42" s="20"/>
      <c r="D42" s="20"/>
      <c r="E42" s="20"/>
      <c r="F42" s="20">
        <v>6700</v>
      </c>
      <c r="G42" s="21">
        <v>7680</v>
      </c>
      <c r="H42" s="20"/>
      <c r="I42" s="20">
        <v>25000</v>
      </c>
      <c r="J42" s="9"/>
      <c r="K42" s="12"/>
    </row>
    <row r="43" spans="1:11" ht="25.5">
      <c r="A43" s="19" t="s">
        <v>10</v>
      </c>
      <c r="B43" s="20" t="s">
        <v>38</v>
      </c>
      <c r="C43" s="20"/>
      <c r="D43" s="20"/>
      <c r="E43" s="20"/>
      <c r="F43" s="20"/>
      <c r="G43" s="21"/>
      <c r="H43" s="20"/>
      <c r="I43" s="20">
        <v>5000</v>
      </c>
      <c r="J43" s="9"/>
      <c r="K43" s="12"/>
    </row>
    <row r="44" spans="1:11" ht="25.5">
      <c r="A44" s="19" t="s">
        <v>12</v>
      </c>
      <c r="B44" s="20" t="s">
        <v>39</v>
      </c>
      <c r="C44" s="20">
        <v>25</v>
      </c>
      <c r="D44" s="20"/>
      <c r="E44" s="20"/>
      <c r="F44" s="20"/>
      <c r="G44" s="21">
        <v>1300</v>
      </c>
      <c r="H44" s="20"/>
      <c r="I44" s="20">
        <v>1500</v>
      </c>
      <c r="J44" s="9"/>
      <c r="K44" s="12"/>
    </row>
    <row r="45" spans="1:11" ht="25.5">
      <c r="A45" s="23"/>
      <c r="B45" s="17"/>
      <c r="C45" s="17"/>
      <c r="D45" s="17"/>
      <c r="E45" s="17"/>
      <c r="F45" s="17"/>
      <c r="G45" s="24"/>
      <c r="H45" s="17"/>
      <c r="I45" s="17"/>
      <c r="J45" s="9"/>
      <c r="K45" s="12"/>
    </row>
    <row r="46" spans="1:11" ht="25.5">
      <c r="A46" s="27" t="s">
        <v>82</v>
      </c>
      <c r="B46" s="17"/>
      <c r="C46" s="17"/>
      <c r="D46" s="17"/>
      <c r="E46" s="17"/>
      <c r="F46" s="17"/>
      <c r="G46" s="24"/>
      <c r="H46" s="17"/>
      <c r="I46" s="17"/>
      <c r="J46" s="9"/>
      <c r="K46" s="12"/>
    </row>
    <row r="47" spans="1:11" ht="25.5">
      <c r="A47" s="23"/>
      <c r="B47" s="17"/>
      <c r="C47" s="17"/>
      <c r="D47" s="17"/>
      <c r="E47" s="17"/>
      <c r="F47" s="17"/>
      <c r="G47" s="24"/>
      <c r="H47" s="17"/>
      <c r="I47" s="17"/>
      <c r="J47" s="9"/>
      <c r="K47" s="12"/>
    </row>
    <row r="48" spans="1:11" ht="25.5">
      <c r="A48" s="19" t="s">
        <v>80</v>
      </c>
      <c r="B48" s="20" t="s">
        <v>19</v>
      </c>
      <c r="C48" s="20"/>
      <c r="D48" s="20"/>
      <c r="E48" s="20"/>
      <c r="F48" s="20"/>
      <c r="G48" s="21">
        <v>39440</v>
      </c>
      <c r="H48" s="20"/>
      <c r="I48" s="20">
        <v>30000</v>
      </c>
      <c r="J48" s="9"/>
      <c r="K48" s="12"/>
    </row>
    <row r="49" spans="1:11" ht="25.5">
      <c r="A49" s="19" t="s">
        <v>92</v>
      </c>
      <c r="B49" s="20" t="s">
        <v>19</v>
      </c>
      <c r="C49" s="20"/>
      <c r="D49" s="20"/>
      <c r="E49" s="20"/>
      <c r="F49" s="20"/>
      <c r="G49" s="21"/>
      <c r="H49" s="20"/>
      <c r="I49" s="20">
        <v>9000</v>
      </c>
      <c r="J49" s="9"/>
      <c r="K49" s="12"/>
    </row>
    <row r="50" spans="1:11" ht="25.5">
      <c r="A50" s="19" t="s">
        <v>11</v>
      </c>
      <c r="B50" s="20" t="s">
        <v>19</v>
      </c>
      <c r="C50" s="20"/>
      <c r="D50" s="20"/>
      <c r="E50" s="20"/>
      <c r="F50" s="20"/>
      <c r="G50" s="21">
        <v>15000</v>
      </c>
      <c r="H50" s="20"/>
      <c r="I50" s="20">
        <v>5000</v>
      </c>
      <c r="J50" s="9"/>
      <c r="K50" s="12"/>
    </row>
    <row r="51" spans="1:11" ht="25.5">
      <c r="A51" s="19" t="s">
        <v>79</v>
      </c>
      <c r="B51" s="20"/>
      <c r="C51" s="20"/>
      <c r="D51" s="20"/>
      <c r="E51" s="20"/>
      <c r="F51" s="20"/>
      <c r="G51" s="21">
        <v>5000</v>
      </c>
      <c r="H51" s="20"/>
      <c r="I51" s="20">
        <v>4000</v>
      </c>
      <c r="J51" s="9"/>
      <c r="K51" s="12"/>
    </row>
    <row r="52" spans="1:11" ht="25.5">
      <c r="A52" s="19" t="s">
        <v>78</v>
      </c>
      <c r="B52" s="20"/>
      <c r="C52" s="20"/>
      <c r="D52" s="20"/>
      <c r="E52" s="20"/>
      <c r="F52" s="20"/>
      <c r="G52" s="21" t="s">
        <v>70</v>
      </c>
      <c r="H52" s="20"/>
      <c r="I52" s="21">
        <v>3000</v>
      </c>
      <c r="J52" s="9"/>
      <c r="K52" s="12"/>
    </row>
    <row r="53" spans="1:11" ht="25.5">
      <c r="A53" s="19" t="s">
        <v>81</v>
      </c>
      <c r="B53" s="20"/>
      <c r="C53" s="20"/>
      <c r="D53" s="20"/>
      <c r="E53" s="20"/>
      <c r="F53" s="20"/>
      <c r="G53" s="21"/>
      <c r="H53" s="20"/>
      <c r="I53" s="21">
        <v>3000</v>
      </c>
      <c r="J53" s="9"/>
      <c r="K53" s="12"/>
    </row>
    <row r="54" spans="1:11" ht="25.5" hidden="1" outlineLevel="1">
      <c r="A54" s="23" t="s">
        <v>88</v>
      </c>
      <c r="B54" s="17" t="s">
        <v>19</v>
      </c>
      <c r="C54" s="17"/>
      <c r="D54" s="17"/>
      <c r="E54" s="17"/>
      <c r="F54" s="17" t="s">
        <v>69</v>
      </c>
      <c r="G54" s="24">
        <v>1200</v>
      </c>
      <c r="H54" s="17"/>
      <c r="I54" s="17"/>
      <c r="J54" s="9"/>
      <c r="K54" s="12"/>
    </row>
    <row r="55" spans="1:11" ht="25.5" hidden="1" outlineLevel="1">
      <c r="A55" s="23" t="s">
        <v>89</v>
      </c>
      <c r="B55" s="17" t="s">
        <v>19</v>
      </c>
      <c r="C55" s="17"/>
      <c r="D55" s="17"/>
      <c r="E55" s="17"/>
      <c r="F55" s="17"/>
      <c r="G55" s="24">
        <v>400</v>
      </c>
      <c r="H55" s="17"/>
      <c r="I55" s="17"/>
      <c r="J55" s="9"/>
      <c r="K55" s="12"/>
    </row>
    <row r="56" spans="1:11" ht="25.5" hidden="1" outlineLevel="1">
      <c r="A56" s="23" t="s">
        <v>90</v>
      </c>
      <c r="B56" s="17" t="s">
        <v>19</v>
      </c>
      <c r="C56" s="17"/>
      <c r="D56" s="17"/>
      <c r="E56" s="17"/>
      <c r="F56" s="17"/>
      <c r="G56" s="24">
        <v>300</v>
      </c>
      <c r="H56" s="17">
        <v>300</v>
      </c>
      <c r="I56" s="17"/>
      <c r="J56" s="9"/>
      <c r="K56" s="12"/>
    </row>
    <row r="57" spans="1:11" ht="25.5" hidden="1" outlineLevel="1">
      <c r="A57" s="23" t="s">
        <v>91</v>
      </c>
      <c r="B57" s="17" t="s">
        <v>19</v>
      </c>
      <c r="C57" s="17"/>
      <c r="D57" s="17"/>
      <c r="E57" s="17"/>
      <c r="F57" s="17"/>
      <c r="G57" s="24">
        <v>600</v>
      </c>
      <c r="H57" s="17"/>
      <c r="I57" s="17"/>
      <c r="J57" s="9"/>
      <c r="K57" s="12"/>
    </row>
    <row r="58" spans="1:9" ht="25.5" collapsed="1">
      <c r="A58" s="18"/>
      <c r="B58" s="17"/>
      <c r="C58" s="17"/>
      <c r="D58" s="17"/>
      <c r="E58" s="17"/>
      <c r="F58" s="17"/>
      <c r="G58" s="17"/>
      <c r="H58" s="17"/>
      <c r="I58" s="17"/>
    </row>
    <row r="59" spans="1:11" ht="25.5">
      <c r="A59" s="27" t="s">
        <v>83</v>
      </c>
      <c r="B59" s="17"/>
      <c r="C59" s="17"/>
      <c r="D59" s="17"/>
      <c r="E59" s="17"/>
      <c r="F59" s="17"/>
      <c r="G59" s="24"/>
      <c r="H59" s="17"/>
      <c r="I59" s="17"/>
      <c r="J59" s="9"/>
      <c r="K59" s="12"/>
    </row>
    <row r="60" spans="1:11" ht="25.5">
      <c r="A60" s="27"/>
      <c r="B60" s="17"/>
      <c r="C60" s="17"/>
      <c r="D60" s="17"/>
      <c r="E60" s="17"/>
      <c r="F60" s="17"/>
      <c r="G60" s="24"/>
      <c r="H60" s="17"/>
      <c r="I60" s="17"/>
      <c r="J60" s="9"/>
      <c r="K60" s="12"/>
    </row>
    <row r="61" spans="1:11" ht="25.5">
      <c r="A61" s="19" t="s">
        <v>41</v>
      </c>
      <c r="B61" s="20" t="s">
        <v>19</v>
      </c>
      <c r="C61" s="20"/>
      <c r="D61" s="20"/>
      <c r="E61" s="20"/>
      <c r="F61" s="21">
        <f>G61/12</f>
        <v>38208.333333333336</v>
      </c>
      <c r="G61" s="21">
        <f>37500*12+1500+7000</f>
        <v>458500</v>
      </c>
      <c r="H61" s="20"/>
      <c r="I61" s="20">
        <v>525000</v>
      </c>
      <c r="J61" s="9"/>
      <c r="K61" s="12"/>
    </row>
    <row r="62" spans="1:11" ht="25.5">
      <c r="A62" s="19" t="s">
        <v>46</v>
      </c>
      <c r="B62" s="20" t="s">
        <v>19</v>
      </c>
      <c r="C62" s="20"/>
      <c r="D62" s="20"/>
      <c r="E62" s="20"/>
      <c r="F62" s="21">
        <f>G62/12</f>
        <v>14610</v>
      </c>
      <c r="G62" s="21">
        <f>14340*12+570+2670</f>
        <v>175320</v>
      </c>
      <c r="H62" s="20"/>
      <c r="I62" s="20">
        <v>203000</v>
      </c>
      <c r="J62" s="9"/>
      <c r="K62" s="12"/>
    </row>
    <row r="63" spans="1:11" ht="25.5">
      <c r="A63" s="19" t="s">
        <v>40</v>
      </c>
      <c r="B63" s="20" t="s">
        <v>19</v>
      </c>
      <c r="C63" s="20"/>
      <c r="D63" s="20"/>
      <c r="E63" s="20"/>
      <c r="F63" s="21">
        <f>G63/12</f>
        <v>1666.6666666666667</v>
      </c>
      <c r="G63" s="21">
        <v>20000</v>
      </c>
      <c r="H63" s="20"/>
      <c r="I63" s="20">
        <v>15000</v>
      </c>
      <c r="J63" s="9"/>
      <c r="K63" s="12"/>
    </row>
    <row r="64" spans="1:11" ht="25.5">
      <c r="A64" s="23"/>
      <c r="B64" s="17"/>
      <c r="C64" s="17"/>
      <c r="D64" s="17"/>
      <c r="E64" s="17"/>
      <c r="F64" s="17"/>
      <c r="G64" s="24"/>
      <c r="H64" s="17"/>
      <c r="I64" s="17"/>
      <c r="J64" s="9"/>
      <c r="K64" s="12"/>
    </row>
    <row r="65" spans="1:11" ht="25.5">
      <c r="A65" s="27" t="s">
        <v>93</v>
      </c>
      <c r="G65" s="15"/>
      <c r="J65" s="9"/>
      <c r="K65" s="12"/>
    </row>
    <row r="66" spans="1:11" ht="25.5">
      <c r="A66" s="14"/>
      <c r="G66" s="15"/>
      <c r="J66" s="9"/>
      <c r="K66" s="12"/>
    </row>
    <row r="67" spans="1:11" ht="25.5">
      <c r="A67" s="19" t="s">
        <v>95</v>
      </c>
      <c r="G67" s="15"/>
      <c r="I67" s="20">
        <v>25000</v>
      </c>
      <c r="J67" s="9"/>
      <c r="K67" s="12"/>
    </row>
    <row r="68" spans="1:11" ht="25.5">
      <c r="A68" s="19" t="s">
        <v>104</v>
      </c>
      <c r="B68" s="20" t="s">
        <v>17</v>
      </c>
      <c r="C68" s="20"/>
      <c r="D68" s="20"/>
      <c r="E68" s="20"/>
      <c r="F68" s="21"/>
      <c r="G68" s="21"/>
      <c r="H68" s="20"/>
      <c r="I68" s="20">
        <v>15000</v>
      </c>
      <c r="J68" s="9"/>
      <c r="K68" s="12"/>
    </row>
    <row r="69" spans="1:11" ht="25.5">
      <c r="A69" s="19" t="s">
        <v>96</v>
      </c>
      <c r="B69" s="20"/>
      <c r="C69" s="20"/>
      <c r="D69" s="20"/>
      <c r="E69" s="20"/>
      <c r="F69" s="21"/>
      <c r="G69" s="21"/>
      <c r="H69" s="20"/>
      <c r="I69" s="20">
        <v>10000</v>
      </c>
      <c r="J69" s="9"/>
      <c r="K69" s="12"/>
    </row>
    <row r="70" spans="1:11" ht="25.5">
      <c r="A70" s="19" t="s">
        <v>67</v>
      </c>
      <c r="B70" s="20" t="s">
        <v>38</v>
      </c>
      <c r="C70" s="20"/>
      <c r="D70" s="20"/>
      <c r="E70" s="20"/>
      <c r="F70" s="21"/>
      <c r="G70" s="21"/>
      <c r="H70" s="20"/>
      <c r="I70" s="20">
        <v>10000</v>
      </c>
      <c r="J70" s="9"/>
      <c r="K70" s="12"/>
    </row>
    <row r="71" spans="1:11" ht="25.5">
      <c r="A71" s="19" t="s">
        <v>97</v>
      </c>
      <c r="B71" s="27" t="s">
        <v>38</v>
      </c>
      <c r="C71" s="27"/>
      <c r="D71" s="27"/>
      <c r="E71" s="27"/>
      <c r="F71" s="27"/>
      <c r="G71" s="27"/>
      <c r="H71" s="27"/>
      <c r="I71" s="21">
        <v>60000</v>
      </c>
      <c r="J71" s="9"/>
      <c r="K71" s="12"/>
    </row>
    <row r="72" spans="1:11" ht="25.5">
      <c r="A72" s="19" t="s">
        <v>98</v>
      </c>
      <c r="B72" s="20" t="s">
        <v>17</v>
      </c>
      <c r="C72" s="20"/>
      <c r="D72" s="20"/>
      <c r="E72" s="20"/>
      <c r="F72" s="21"/>
      <c r="G72" s="21"/>
      <c r="H72" s="20"/>
      <c r="I72" s="20">
        <v>5000</v>
      </c>
      <c r="J72" s="9"/>
      <c r="K72" s="12"/>
    </row>
    <row r="73" spans="1:11" ht="40.5">
      <c r="A73" s="19" t="s">
        <v>87</v>
      </c>
      <c r="B73" s="20"/>
      <c r="C73" s="20"/>
      <c r="D73" s="20"/>
      <c r="E73" s="20"/>
      <c r="F73" s="21"/>
      <c r="G73" s="21"/>
      <c r="H73" s="20"/>
      <c r="I73" s="33">
        <v>15000</v>
      </c>
      <c r="J73" s="9"/>
      <c r="K73" s="12"/>
    </row>
    <row r="74" spans="1:11" ht="25.5">
      <c r="A74" s="23"/>
      <c r="B74" s="17"/>
      <c r="C74" s="17"/>
      <c r="D74" s="17"/>
      <c r="E74" s="17"/>
      <c r="F74" s="17"/>
      <c r="G74" s="24"/>
      <c r="H74" s="17"/>
      <c r="I74" s="17"/>
      <c r="J74" s="9"/>
      <c r="K74" s="12"/>
    </row>
    <row r="75" spans="1:11" ht="25.5">
      <c r="A75" s="27" t="s">
        <v>14</v>
      </c>
      <c r="B75" s="17"/>
      <c r="C75" s="17"/>
      <c r="D75" s="17"/>
      <c r="E75" s="17"/>
      <c r="F75" s="17"/>
      <c r="G75" s="24"/>
      <c r="H75" s="17"/>
      <c r="I75" s="17"/>
      <c r="J75" s="9"/>
      <c r="K75" s="12"/>
    </row>
    <row r="76" spans="1:11" ht="25.5">
      <c r="A76" s="23"/>
      <c r="B76" s="17"/>
      <c r="C76" s="17"/>
      <c r="D76" s="17"/>
      <c r="E76" s="17"/>
      <c r="F76" s="17"/>
      <c r="G76" s="24"/>
      <c r="H76" s="17"/>
      <c r="I76" s="17"/>
      <c r="J76" s="9"/>
      <c r="K76" s="12"/>
    </row>
    <row r="77" spans="1:11" ht="25.5">
      <c r="A77" s="31" t="s">
        <v>64</v>
      </c>
      <c r="B77" s="20" t="s">
        <v>19</v>
      </c>
      <c r="C77" s="20"/>
      <c r="D77" s="20"/>
      <c r="E77" s="20"/>
      <c r="F77" s="20"/>
      <c r="G77" s="21"/>
      <c r="H77" s="20"/>
      <c r="I77" s="33">
        <v>30000</v>
      </c>
      <c r="J77" s="9"/>
      <c r="K77" s="12"/>
    </row>
    <row r="78" spans="1:11" ht="25.5">
      <c r="A78" s="18"/>
      <c r="B78" s="17"/>
      <c r="C78" s="17"/>
      <c r="D78" s="17"/>
      <c r="E78" s="17"/>
      <c r="F78" s="17"/>
      <c r="G78" s="24"/>
      <c r="H78" s="17"/>
      <c r="I78" s="17"/>
      <c r="J78" s="9"/>
      <c r="K78" s="12"/>
    </row>
    <row r="79" spans="1:9" ht="25.5">
      <c r="A79" s="25" t="s">
        <v>101</v>
      </c>
      <c r="B79" s="20"/>
      <c r="C79" s="20"/>
      <c r="D79" s="20"/>
      <c r="E79" s="20"/>
      <c r="F79" s="20"/>
      <c r="G79" s="21">
        <f>SUM(G25:G78)</f>
        <v>1332865.8</v>
      </c>
      <c r="H79" s="20"/>
      <c r="I79" s="21">
        <f>SUM(I25:I78)</f>
        <v>1600421</v>
      </c>
    </row>
    <row r="81" ht="25.5">
      <c r="I81" s="15">
        <f>I19-I79</f>
        <v>304.95999999996275</v>
      </c>
    </row>
  </sheetData>
  <sheetProtection/>
  <mergeCells count="2">
    <mergeCell ref="C5:D5"/>
    <mergeCell ref="A1:I1"/>
  </mergeCells>
  <printOptions horizontalCentered="1"/>
  <pageMargins left="0.27" right="0.26" top="0.24" bottom="0.19" header="0.31496062992125984" footer="0.31496062992125984"/>
  <pageSetup fitToHeight="1" fitToWidth="1" horizontalDpi="600" verticalDpi="600" orientation="portrait" paperSize="9" scale="4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2018-04-22T14:51:13Z</cp:lastPrinted>
  <dcterms:created xsi:type="dcterms:W3CDTF">2006-09-28T05:33:49Z</dcterms:created>
  <dcterms:modified xsi:type="dcterms:W3CDTF">2018-04-26T19:37:41Z</dcterms:modified>
  <cp:category/>
  <cp:version/>
  <cp:contentType/>
  <cp:contentStatus/>
</cp:coreProperties>
</file>